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3\Költségvetés\Eredeti rendelet\Javított\"/>
    </mc:Choice>
  </mc:AlternateContent>
  <xr:revisionPtr revIDLastSave="0" documentId="13_ncr:1_{744BA229-5654-451B-97FF-2909A601C372}" xr6:coauthVersionLast="36" xr6:coauthVersionMax="36" xr10:uidLastSave="{00000000-0000-0000-0000-000000000000}"/>
  <bookViews>
    <workbookView xWindow="-120" yWindow="-120" windowWidth="19440" windowHeight="15000" tabRatio="597" firstSheet="17" activeTab="19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3 évi állami tám" sheetId="67" r:id="rId4"/>
    <sheet name="közhatalmi bevételek" sheetId="14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ellátottak önk." sheetId="63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r:id="rId16"/>
    <sheet name="püm. GAMESZ. " sheetId="44" r:id="rId17"/>
    <sheet name="püm.Brunszvik" sheetId="51" r:id="rId18"/>
    <sheet name="püm Festetics" sheetId="64" r:id="rId19"/>
    <sheet name="püm-TASZII." sheetId="42" r:id="rId20"/>
    <sheet name="likvid" sheetId="24" r:id="rId21"/>
    <sheet name="létszám" sheetId="79" r:id="rId22"/>
    <sheet name="hitelállomány " sheetId="55" r:id="rId23"/>
    <sheet name="Kötváll ÖNK" sheetId="84" r:id="rId24"/>
    <sheet name="közvetett t." sheetId="54" r:id="rId25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mc.pe.átad!$7:$8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E62" i="82" l="1"/>
  <c r="AE11" i="15"/>
  <c r="AE12" i="15"/>
  <c r="AE13" i="15"/>
  <c r="AE14" i="15"/>
  <c r="AE15" i="15"/>
  <c r="AE16" i="15"/>
  <c r="AE17" i="15"/>
  <c r="AE18" i="15"/>
  <c r="AE19" i="15"/>
  <c r="AE20" i="15"/>
  <c r="AE21" i="15"/>
  <c r="AE22" i="15"/>
  <c r="AE23" i="15"/>
  <c r="AE24" i="15"/>
  <c r="AE25" i="15"/>
  <c r="AE27" i="15"/>
  <c r="AE28" i="15"/>
  <c r="AE29" i="15"/>
  <c r="AE30" i="15"/>
  <c r="AE31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2" i="15"/>
  <c r="AE53" i="15"/>
  <c r="AE54" i="15"/>
  <c r="AE55" i="15"/>
  <c r="AE56" i="15"/>
  <c r="AE57" i="15"/>
  <c r="AE58" i="15"/>
  <c r="AE59" i="15"/>
  <c r="AE60" i="15"/>
  <c r="AE61" i="15"/>
  <c r="AE62" i="15"/>
  <c r="AE63" i="15"/>
  <c r="AE64" i="15"/>
  <c r="AE65" i="15"/>
  <c r="AE66" i="15"/>
  <c r="AE67" i="15"/>
  <c r="AE68" i="15"/>
  <c r="AE69" i="15"/>
  <c r="AE70" i="15"/>
  <c r="AE71" i="15"/>
  <c r="AE72" i="15"/>
  <c r="AE73" i="15"/>
  <c r="AE74" i="15"/>
  <c r="AE75" i="15"/>
  <c r="AE76" i="15"/>
  <c r="AE77" i="15"/>
  <c r="AE78" i="15"/>
  <c r="AE79" i="15"/>
  <c r="AE80" i="15"/>
  <c r="AE81" i="15"/>
  <c r="AE82" i="15"/>
  <c r="AE83" i="15"/>
  <c r="AF14" i="15"/>
  <c r="AF15" i="15"/>
  <c r="AF17" i="15"/>
  <c r="AF22" i="15"/>
  <c r="AF23" i="15"/>
  <c r="AF24" i="15"/>
  <c r="AF27" i="15"/>
  <c r="AF29" i="15"/>
  <c r="AF37" i="15"/>
  <c r="AF38" i="15"/>
  <c r="AF41" i="15"/>
  <c r="AF48" i="15"/>
  <c r="AF54" i="15"/>
  <c r="AF55" i="15"/>
  <c r="AF56" i="15"/>
  <c r="AF57" i="15"/>
  <c r="AF58" i="15"/>
  <c r="AF59" i="15"/>
  <c r="AF60" i="15"/>
  <c r="AF61" i="15"/>
  <c r="AF62" i="15"/>
  <c r="AF63" i="15"/>
  <c r="AF64" i="15"/>
  <c r="AF65" i="15"/>
  <c r="AF66" i="15"/>
  <c r="AF67" i="15"/>
  <c r="AF68" i="15"/>
  <c r="AF69" i="15"/>
  <c r="AF70" i="15"/>
  <c r="AF71" i="15"/>
  <c r="AF72" i="15"/>
  <c r="AF73" i="15"/>
  <c r="AF74" i="15"/>
  <c r="AF76" i="15"/>
  <c r="AF79" i="15"/>
  <c r="AF80" i="15"/>
  <c r="AF81" i="15"/>
  <c r="AF82" i="15"/>
  <c r="AF11" i="15"/>
  <c r="AE10" i="15"/>
  <c r="E112" i="84" l="1"/>
  <c r="F112" i="84"/>
  <c r="G112" i="84"/>
  <c r="D112" i="84"/>
  <c r="E41" i="46" l="1"/>
  <c r="AD75" i="15"/>
  <c r="AF75" i="15" s="1"/>
  <c r="AO39" i="15" l="1"/>
  <c r="C35" i="5"/>
  <c r="C45" i="46" l="1"/>
  <c r="C24" i="47" l="1"/>
  <c r="C16" i="49"/>
  <c r="AI38" i="15" l="1"/>
  <c r="BA81" i="15"/>
  <c r="AZ80" i="15"/>
  <c r="AZ81" i="15"/>
  <c r="BA24" i="15"/>
  <c r="AZ24" i="15"/>
  <c r="BB24" i="15" s="1"/>
  <c r="AG24" i="15"/>
  <c r="X63" i="81" l="1"/>
  <c r="Y68" i="81"/>
  <c r="Y66" i="81"/>
  <c r="Y64" i="81"/>
  <c r="Y62" i="81"/>
  <c r="Y61" i="81"/>
  <c r="Y60" i="81"/>
  <c r="Y59" i="81"/>
  <c r="I71" i="81"/>
  <c r="H71" i="81"/>
  <c r="G71" i="81"/>
  <c r="F71" i="81"/>
  <c r="E71" i="81"/>
  <c r="D71" i="81"/>
  <c r="BA82" i="15" l="1"/>
  <c r="AZ82" i="15"/>
  <c r="AG81" i="15"/>
  <c r="AG82" i="15"/>
  <c r="BB82" i="15" l="1"/>
  <c r="BB81" i="15"/>
  <c r="S26" i="15"/>
  <c r="AE26" i="15" s="1"/>
  <c r="H55" i="79" l="1"/>
  <c r="H57" i="79" s="1"/>
  <c r="I55" i="79"/>
  <c r="I57" i="79" s="1"/>
  <c r="D12" i="79"/>
  <c r="C40" i="5" l="1"/>
  <c r="C11" i="5"/>
  <c r="C23" i="5" l="1"/>
  <c r="AH83" i="15" s="1"/>
  <c r="AI55" i="79" l="1"/>
  <c r="AI57" i="79" s="1"/>
  <c r="F92" i="8"/>
  <c r="E92" i="8"/>
  <c r="G90" i="8"/>
  <c r="D28" i="6" l="1"/>
  <c r="H26" i="55"/>
  <c r="D26" i="55"/>
  <c r="C26" i="55"/>
  <c r="J13" i="55"/>
  <c r="H13" i="55"/>
  <c r="D13" i="55"/>
  <c r="C13" i="55"/>
  <c r="C47" i="46" l="1"/>
  <c r="E48" i="46"/>
  <c r="R17" i="79" l="1"/>
  <c r="R18" i="79"/>
  <c r="R16" i="79"/>
  <c r="N19" i="79"/>
  <c r="N55" i="79" s="1"/>
  <c r="N57" i="79" s="1"/>
  <c r="O19" i="79"/>
  <c r="W19" i="79" s="1"/>
  <c r="P19" i="79"/>
  <c r="Q19" i="79"/>
  <c r="E55" i="79"/>
  <c r="E57" i="79" s="1"/>
  <c r="F55" i="79"/>
  <c r="F57" i="79" s="1"/>
  <c r="G55" i="79"/>
  <c r="G57" i="79" s="1"/>
  <c r="J55" i="79"/>
  <c r="K55" i="79"/>
  <c r="K57" i="79" s="1"/>
  <c r="L55" i="79"/>
  <c r="L57" i="79" s="1"/>
  <c r="S55" i="79"/>
  <c r="S57" i="79" s="1"/>
  <c r="T55" i="79"/>
  <c r="T57" i="79" s="1"/>
  <c r="AC55" i="79"/>
  <c r="AC57" i="79" s="1"/>
  <c r="AD55" i="79"/>
  <c r="AD57" i="79" s="1"/>
  <c r="AE55" i="79"/>
  <c r="AE57" i="79" s="1"/>
  <c r="AA49" i="79"/>
  <c r="AL49" i="79" s="1"/>
  <c r="AA50" i="79"/>
  <c r="AL50" i="79" s="1"/>
  <c r="AA51" i="79"/>
  <c r="AL51" i="79" s="1"/>
  <c r="AA48" i="79"/>
  <c r="AL48" i="79" s="1"/>
  <c r="Z49" i="79"/>
  <c r="AK49" i="79" s="1"/>
  <c r="Z50" i="79"/>
  <c r="AK50" i="79" s="1"/>
  <c r="Z51" i="79"/>
  <c r="AK51" i="79" s="1"/>
  <c r="Z48" i="79"/>
  <c r="Q52" i="79"/>
  <c r="P52" i="79"/>
  <c r="R49" i="79"/>
  <c r="AB49" i="79" s="1"/>
  <c r="R50" i="79"/>
  <c r="AB50" i="79" s="1"/>
  <c r="R51" i="79"/>
  <c r="AB51" i="79" s="1"/>
  <c r="R48" i="79"/>
  <c r="P55" i="79" l="1"/>
  <c r="P57" i="79" s="1"/>
  <c r="Z19" i="79"/>
  <c r="X19" i="79"/>
  <c r="Z52" i="79"/>
  <c r="O55" i="79"/>
  <c r="O57" i="79" s="1"/>
  <c r="W55" i="79"/>
  <c r="W57" i="79" s="1"/>
  <c r="AH19" i="79"/>
  <c r="AH55" i="79" s="1"/>
  <c r="AH57" i="79" s="1"/>
  <c r="V19" i="79"/>
  <c r="Q55" i="79"/>
  <c r="Q57" i="79" s="1"/>
  <c r="AL52" i="79"/>
  <c r="AL55" i="79" s="1"/>
  <c r="AL57" i="79" s="1"/>
  <c r="AK48" i="79"/>
  <c r="AK52" i="79" s="1"/>
  <c r="AK55" i="79" s="1"/>
  <c r="AK57" i="79" s="1"/>
  <c r="AA52" i="79"/>
  <c r="AA55" i="79" s="1"/>
  <c r="AA57" i="79" s="1"/>
  <c r="Z55" i="79" l="1"/>
  <c r="Z57" i="79" s="1"/>
  <c r="V55" i="79"/>
  <c r="V57" i="79" s="1"/>
  <c r="AG19" i="79"/>
  <c r="T31" i="15"/>
  <c r="AF31" i="15" s="1"/>
  <c r="AG55" i="79" l="1"/>
  <c r="AG57" i="79" s="1"/>
  <c r="AJ19" i="79"/>
  <c r="AJ55" i="79" s="1"/>
  <c r="AJ57" i="79" s="1"/>
  <c r="E68" i="82"/>
  <c r="J83" i="15"/>
  <c r="BA61" i="15" l="1"/>
  <c r="AZ61" i="15"/>
  <c r="BB61" i="15" l="1"/>
  <c r="AG61" i="15"/>
  <c r="E9" i="82"/>
  <c r="D10" i="82"/>
  <c r="H83" i="15" s="1"/>
  <c r="C10" i="82"/>
  <c r="F83" i="15" s="1"/>
  <c r="E8" i="82"/>
  <c r="E7" i="82"/>
  <c r="E10" i="82" l="1"/>
  <c r="E72" i="82" s="1"/>
  <c r="AG68" i="15" l="1"/>
  <c r="BA60" i="15" l="1"/>
  <c r="AZ60" i="15"/>
  <c r="AG60" i="15" l="1"/>
  <c r="BB60" i="15"/>
  <c r="C44" i="46"/>
  <c r="C34" i="48" s="1"/>
  <c r="C35" i="48" l="1"/>
  <c r="AI80" i="15" l="1"/>
  <c r="BA80" i="15" s="1"/>
  <c r="C24" i="10" l="1"/>
  <c r="E37" i="8" l="1"/>
  <c r="T30" i="15"/>
  <c r="AF30" i="15" s="1"/>
  <c r="G34" i="8"/>
  <c r="T28" i="15" s="1"/>
  <c r="AF28" i="15" s="1"/>
  <c r="F37" i="8"/>
  <c r="AP28" i="15"/>
  <c r="E18" i="80"/>
  <c r="L39" i="15" s="1"/>
  <c r="E50" i="80"/>
  <c r="N39" i="15" s="1"/>
  <c r="AU52" i="15"/>
  <c r="I84" i="15"/>
  <c r="D23" i="6"/>
  <c r="C30" i="5"/>
  <c r="C28" i="5"/>
  <c r="C26" i="5"/>
  <c r="AF39" i="15" l="1"/>
  <c r="C32" i="5"/>
  <c r="C37" i="5" s="1"/>
  <c r="E52" i="80"/>
  <c r="D13" i="14"/>
  <c r="C30" i="46" l="1"/>
  <c r="BA11" i="15"/>
  <c r="BA12" i="15"/>
  <c r="BA13" i="15"/>
  <c r="BA14" i="15"/>
  <c r="BA15" i="15"/>
  <c r="BA16" i="15"/>
  <c r="BA17" i="15"/>
  <c r="BA18" i="15"/>
  <c r="BA19" i="15"/>
  <c r="BA20" i="15"/>
  <c r="BA21" i="15"/>
  <c r="BA22" i="15"/>
  <c r="BA23" i="15"/>
  <c r="BA25" i="15"/>
  <c r="BA26" i="15"/>
  <c r="BA27" i="15"/>
  <c r="BA28" i="15"/>
  <c r="BA29" i="15"/>
  <c r="BA30" i="15"/>
  <c r="BA31" i="15"/>
  <c r="BA32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A50" i="15"/>
  <c r="BA51" i="15"/>
  <c r="BA52" i="15"/>
  <c r="BA53" i="15"/>
  <c r="BA54" i="15"/>
  <c r="BA55" i="15"/>
  <c r="BA56" i="15"/>
  <c r="BA57" i="15"/>
  <c r="BA58" i="15"/>
  <c r="BA59" i="15"/>
  <c r="BA62" i="15"/>
  <c r="BA63" i="15"/>
  <c r="BA64" i="15"/>
  <c r="BA65" i="15"/>
  <c r="BA66" i="15"/>
  <c r="BA67" i="15"/>
  <c r="BA69" i="15"/>
  <c r="BA70" i="15"/>
  <c r="BA71" i="15"/>
  <c r="BA72" i="15"/>
  <c r="BA73" i="15"/>
  <c r="BA74" i="15"/>
  <c r="BA75" i="15"/>
  <c r="BA76" i="15"/>
  <c r="BA77" i="15"/>
  <c r="BA78" i="15"/>
  <c r="BA79" i="15"/>
  <c r="AZ11" i="15"/>
  <c r="AZ12" i="15"/>
  <c r="AZ13" i="15"/>
  <c r="AZ14" i="15"/>
  <c r="AZ15" i="15"/>
  <c r="AZ16" i="15"/>
  <c r="AZ17" i="15"/>
  <c r="AZ18" i="15"/>
  <c r="AZ19" i="15"/>
  <c r="AZ20" i="15"/>
  <c r="AZ21" i="15"/>
  <c r="AZ22" i="15"/>
  <c r="AZ23" i="15"/>
  <c r="AZ25" i="15"/>
  <c r="AZ26" i="15"/>
  <c r="AZ27" i="15"/>
  <c r="AZ28" i="15"/>
  <c r="AZ29" i="15"/>
  <c r="AZ30" i="15"/>
  <c r="AZ31" i="15"/>
  <c r="AZ32" i="15"/>
  <c r="AZ33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48" i="15"/>
  <c r="AZ49" i="15"/>
  <c r="AZ50" i="15"/>
  <c r="AZ51" i="15"/>
  <c r="AZ52" i="15"/>
  <c r="AZ53" i="15"/>
  <c r="AZ54" i="15"/>
  <c r="AZ55" i="15"/>
  <c r="AZ56" i="15"/>
  <c r="AZ57" i="15"/>
  <c r="AZ58" i="15"/>
  <c r="AZ59" i="15"/>
  <c r="AZ62" i="15"/>
  <c r="AZ63" i="15"/>
  <c r="AZ64" i="15"/>
  <c r="AZ65" i="15"/>
  <c r="AZ66" i="15"/>
  <c r="AZ67" i="15"/>
  <c r="AZ69" i="15"/>
  <c r="AZ70" i="15"/>
  <c r="AZ71" i="15"/>
  <c r="AZ72" i="15"/>
  <c r="AZ73" i="15"/>
  <c r="AZ74" i="15"/>
  <c r="AZ75" i="15"/>
  <c r="AZ76" i="15"/>
  <c r="AZ77" i="15"/>
  <c r="AZ78" i="15"/>
  <c r="AZ79" i="15"/>
  <c r="AZ83" i="15"/>
  <c r="BA10" i="15"/>
  <c r="AZ10" i="15"/>
  <c r="AT84" i="15"/>
  <c r="AU84" i="15"/>
  <c r="C25" i="46"/>
  <c r="AI84" i="15"/>
  <c r="AJ84" i="15"/>
  <c r="AL84" i="15"/>
  <c r="AM84" i="15"/>
  <c r="AN84" i="15"/>
  <c r="AO84" i="15"/>
  <c r="AP84" i="15"/>
  <c r="AQ84" i="15"/>
  <c r="AR84" i="15"/>
  <c r="AS84" i="15"/>
  <c r="AV84" i="15"/>
  <c r="AW84" i="15"/>
  <c r="AX84" i="15"/>
  <c r="AY84" i="15"/>
  <c r="AH84" i="15"/>
  <c r="W84" i="15"/>
  <c r="C22" i="46" l="1"/>
  <c r="C29" i="46"/>
  <c r="C20" i="46"/>
  <c r="C16" i="46"/>
  <c r="AZ84" i="15"/>
  <c r="C14" i="49" l="1"/>
  <c r="C22" i="47"/>
  <c r="O15" i="24" s="1"/>
  <c r="C15" i="24" s="1"/>
  <c r="D15" i="24" s="1"/>
  <c r="E15" i="24" s="1"/>
  <c r="F15" i="24" s="1"/>
  <c r="G15" i="24" s="1"/>
  <c r="H15" i="24" s="1"/>
  <c r="I15" i="24" s="1"/>
  <c r="J15" i="24" s="1"/>
  <c r="K15" i="24" s="1"/>
  <c r="L15" i="24" s="1"/>
  <c r="M15" i="24" s="1"/>
  <c r="N15" i="24" s="1"/>
  <c r="P53" i="81"/>
  <c r="H34" i="81"/>
  <c r="AB71" i="81"/>
  <c r="AC71" i="81"/>
  <c r="AD71" i="81"/>
  <c r="AE71" i="81"/>
  <c r="AF71" i="81"/>
  <c r="AG71" i="81"/>
  <c r="AH71" i="81"/>
  <c r="AI71" i="81"/>
  <c r="AJ71" i="81"/>
  <c r="AK71" i="81"/>
  <c r="AL71" i="81"/>
  <c r="AA71" i="81"/>
  <c r="J71" i="81"/>
  <c r="K71" i="81"/>
  <c r="L71" i="81"/>
  <c r="M71" i="81"/>
  <c r="N71" i="81"/>
  <c r="O71" i="81"/>
  <c r="P71" i="81"/>
  <c r="R71" i="81"/>
  <c r="S71" i="81"/>
  <c r="T71" i="81"/>
  <c r="U71" i="81"/>
  <c r="V71" i="81"/>
  <c r="W71" i="81"/>
  <c r="AB53" i="81"/>
  <c r="AC53" i="81"/>
  <c r="AD53" i="81"/>
  <c r="AE53" i="81"/>
  <c r="AF53" i="81"/>
  <c r="AG53" i="81"/>
  <c r="AH53" i="81"/>
  <c r="AI53" i="81"/>
  <c r="AJ53" i="81"/>
  <c r="AK53" i="81"/>
  <c r="AL53" i="81"/>
  <c r="AA53" i="81"/>
  <c r="E53" i="81"/>
  <c r="F53" i="81"/>
  <c r="G53" i="81"/>
  <c r="H53" i="81"/>
  <c r="I53" i="81"/>
  <c r="J53" i="81"/>
  <c r="K53" i="81"/>
  <c r="L53" i="81"/>
  <c r="M53" i="81"/>
  <c r="N53" i="81"/>
  <c r="O53" i="81"/>
  <c r="R53" i="81"/>
  <c r="S53" i="81"/>
  <c r="T53" i="81"/>
  <c r="U53" i="81"/>
  <c r="V53" i="81"/>
  <c r="W53" i="81"/>
  <c r="D53" i="81"/>
  <c r="AB47" i="81"/>
  <c r="AC47" i="81"/>
  <c r="AD47" i="81"/>
  <c r="AE47" i="81"/>
  <c r="AF47" i="81"/>
  <c r="AG47" i="81"/>
  <c r="AH47" i="81"/>
  <c r="AI47" i="81"/>
  <c r="AJ47" i="81"/>
  <c r="AK47" i="81"/>
  <c r="AL47" i="81"/>
  <c r="AA47" i="81"/>
  <c r="E47" i="81"/>
  <c r="F47" i="81"/>
  <c r="G47" i="81"/>
  <c r="H47" i="81"/>
  <c r="I47" i="81"/>
  <c r="J47" i="81"/>
  <c r="K47" i="81"/>
  <c r="L47" i="81"/>
  <c r="M47" i="81"/>
  <c r="N47" i="81"/>
  <c r="O47" i="81"/>
  <c r="P47" i="81"/>
  <c r="R47" i="81"/>
  <c r="S47" i="81"/>
  <c r="T47" i="81"/>
  <c r="U47" i="81"/>
  <c r="V47" i="81"/>
  <c r="W47" i="81"/>
  <c r="D47" i="81"/>
  <c r="AB34" i="81"/>
  <c r="AC34" i="81"/>
  <c r="AD34" i="81"/>
  <c r="AE34" i="81"/>
  <c r="AF34" i="81"/>
  <c r="AG34" i="81"/>
  <c r="AH34" i="81"/>
  <c r="AI34" i="81"/>
  <c r="AJ34" i="81"/>
  <c r="AK34" i="81"/>
  <c r="AL34" i="81"/>
  <c r="AA34" i="81"/>
  <c r="E34" i="81"/>
  <c r="F34" i="81"/>
  <c r="G34" i="81"/>
  <c r="I34" i="81"/>
  <c r="J34" i="81"/>
  <c r="K34" i="81"/>
  <c r="L34" i="81"/>
  <c r="M34" i="81"/>
  <c r="N34" i="81"/>
  <c r="O34" i="81"/>
  <c r="P34" i="81"/>
  <c r="R34" i="81"/>
  <c r="S34" i="81"/>
  <c r="T34" i="81"/>
  <c r="U34" i="81"/>
  <c r="V34" i="81"/>
  <c r="W34" i="81"/>
  <c r="D34" i="81"/>
  <c r="AB17" i="81"/>
  <c r="AC17" i="81"/>
  <c r="AD17" i="81"/>
  <c r="AE17" i="81"/>
  <c r="AF17" i="81"/>
  <c r="AG17" i="81"/>
  <c r="AH17" i="81"/>
  <c r="AI17" i="81"/>
  <c r="AJ17" i="81"/>
  <c r="AK17" i="81"/>
  <c r="AL17" i="81"/>
  <c r="AA17" i="81"/>
  <c r="D17" i="81"/>
  <c r="E17" i="81"/>
  <c r="F17" i="81"/>
  <c r="G17" i="81"/>
  <c r="H17" i="81"/>
  <c r="I17" i="81"/>
  <c r="J17" i="81"/>
  <c r="K17" i="81"/>
  <c r="L17" i="81"/>
  <c r="M17" i="81"/>
  <c r="N17" i="81"/>
  <c r="O17" i="81"/>
  <c r="R17" i="81"/>
  <c r="S17" i="81"/>
  <c r="T17" i="81"/>
  <c r="U17" i="81"/>
  <c r="V17" i="81"/>
  <c r="W17" i="81"/>
  <c r="P17" i="81"/>
  <c r="C20" i="64" l="1"/>
  <c r="E18" i="44"/>
  <c r="E30" i="51"/>
  <c r="E18" i="51"/>
  <c r="C14" i="51"/>
  <c r="X71" i="81"/>
  <c r="AM70" i="81" s="1"/>
  <c r="F20" i="45"/>
  <c r="C14" i="64"/>
  <c r="F13" i="45"/>
  <c r="E14" i="64"/>
  <c r="S73" i="81"/>
  <c r="C22" i="44"/>
  <c r="D14" i="45"/>
  <c r="F18" i="45"/>
  <c r="C16" i="51"/>
  <c r="U73" i="81"/>
  <c r="M73" i="81"/>
  <c r="AK73" i="81"/>
  <c r="O73" i="81"/>
  <c r="AJ73" i="81"/>
  <c r="C30" i="44"/>
  <c r="E18" i="42"/>
  <c r="K73" i="81"/>
  <c r="D29" i="45"/>
  <c r="C14" i="42"/>
  <c r="AH73" i="81"/>
  <c r="AB73" i="81"/>
  <c r="C16" i="42"/>
  <c r="E19" i="42"/>
  <c r="C22" i="42"/>
  <c r="C29" i="44"/>
  <c r="E20" i="44"/>
  <c r="E13" i="44"/>
  <c r="C29" i="64"/>
  <c r="C30" i="51"/>
  <c r="D22" i="45"/>
  <c r="D20" i="45"/>
  <c r="E31" i="44"/>
  <c r="E31" i="64"/>
  <c r="E20" i="42"/>
  <c r="C30" i="42"/>
  <c r="C29" i="42"/>
  <c r="AL73" i="81"/>
  <c r="F19" i="45"/>
  <c r="C29" i="51"/>
  <c r="F30" i="45"/>
  <c r="E19" i="44"/>
  <c r="C14" i="44"/>
  <c r="E19" i="64"/>
  <c r="E31" i="51"/>
  <c r="E19" i="51"/>
  <c r="C22" i="51"/>
  <c r="C20" i="51"/>
  <c r="E31" i="42"/>
  <c r="AF73" i="81"/>
  <c r="F31" i="45"/>
  <c r="E20" i="64"/>
  <c r="E20" i="51"/>
  <c r="E30" i="44"/>
  <c r="C16" i="44"/>
  <c r="X47" i="81"/>
  <c r="AM46" i="81" s="1"/>
  <c r="AO46" i="81" s="1"/>
  <c r="W73" i="81"/>
  <c r="V73" i="81"/>
  <c r="E12" i="51"/>
  <c r="E30" i="64"/>
  <c r="C32" i="64"/>
  <c r="N73" i="81"/>
  <c r="AE73" i="81"/>
  <c r="D16" i="45"/>
  <c r="D30" i="45"/>
  <c r="E18" i="64"/>
  <c r="C22" i="64"/>
  <c r="T73" i="81"/>
  <c r="L73" i="81"/>
  <c r="AI73" i="81"/>
  <c r="E14" i="44"/>
  <c r="C20" i="44"/>
  <c r="C30" i="64"/>
  <c r="C16" i="64"/>
  <c r="F14" i="45"/>
  <c r="AC73" i="81"/>
  <c r="E13" i="64"/>
  <c r="E30" i="42"/>
  <c r="R73" i="81"/>
  <c r="J73" i="81"/>
  <c r="AG73" i="81"/>
  <c r="E13" i="42"/>
  <c r="E12" i="42"/>
  <c r="E14" i="42"/>
  <c r="C20" i="42"/>
  <c r="H73" i="81"/>
  <c r="E13" i="51"/>
  <c r="F73" i="81"/>
  <c r="E14" i="51"/>
  <c r="E12" i="64"/>
  <c r="AD73" i="81"/>
  <c r="E12" i="44"/>
  <c r="E73" i="81"/>
  <c r="I73" i="81"/>
  <c r="G73" i="81"/>
  <c r="X17" i="81"/>
  <c r="AM16" i="81" s="1"/>
  <c r="F12" i="45"/>
  <c r="D73" i="81"/>
  <c r="AA73" i="81"/>
  <c r="P73" i="81"/>
  <c r="X34" i="81"/>
  <c r="AM33" i="81" s="1"/>
  <c r="AO33" i="81" s="1"/>
  <c r="AP11" i="81"/>
  <c r="AP12" i="81"/>
  <c r="AP13" i="81"/>
  <c r="AP14" i="81"/>
  <c r="AP15" i="81"/>
  <c r="AP19" i="81"/>
  <c r="AP20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7" i="81"/>
  <c r="AP38" i="81"/>
  <c r="AP39" i="81"/>
  <c r="AP40" i="81"/>
  <c r="AP41" i="81"/>
  <c r="AP42" i="81"/>
  <c r="AP43" i="81"/>
  <c r="AP44" i="81"/>
  <c r="AP45" i="81"/>
  <c r="AP50" i="81"/>
  <c r="AP51" i="81"/>
  <c r="AP56" i="81"/>
  <c r="AP57" i="81"/>
  <c r="AP58" i="81"/>
  <c r="AP59" i="81"/>
  <c r="AP60" i="81"/>
  <c r="AP61" i="81"/>
  <c r="AP62" i="81"/>
  <c r="AP63" i="81"/>
  <c r="AP64" i="81"/>
  <c r="AP65" i="81"/>
  <c r="AP66" i="81"/>
  <c r="AP67" i="81"/>
  <c r="AP68" i="81"/>
  <c r="AP69" i="81"/>
  <c r="AO11" i="81"/>
  <c r="AO12" i="81"/>
  <c r="AO13" i="81"/>
  <c r="AO14" i="81"/>
  <c r="AO15" i="81"/>
  <c r="AO19" i="81"/>
  <c r="AO20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7" i="81"/>
  <c r="AO38" i="81"/>
  <c r="AO39" i="81"/>
  <c r="AO40" i="81"/>
  <c r="AO41" i="81"/>
  <c r="AO42" i="81"/>
  <c r="AO43" i="81"/>
  <c r="AO44" i="81"/>
  <c r="AO45" i="81"/>
  <c r="AO50" i="81"/>
  <c r="AO51" i="81"/>
  <c r="AO56" i="81"/>
  <c r="AO57" i="81"/>
  <c r="AO58" i="81"/>
  <c r="AO59" i="81"/>
  <c r="AO60" i="81"/>
  <c r="AO61" i="81"/>
  <c r="AO62" i="81"/>
  <c r="AO63" i="81"/>
  <c r="AO64" i="81"/>
  <c r="AO65" i="81"/>
  <c r="AO66" i="81"/>
  <c r="AO67" i="81"/>
  <c r="AO68" i="81"/>
  <c r="AO69" i="81"/>
  <c r="AP10" i="81"/>
  <c r="AO10" i="81"/>
  <c r="Y12" i="81"/>
  <c r="Y13" i="81"/>
  <c r="Y14" i="81"/>
  <c r="Y15" i="81"/>
  <c r="Y16" i="81"/>
  <c r="Y20" i="81"/>
  <c r="Y21" i="81"/>
  <c r="Y22" i="81"/>
  <c r="Y23" i="81"/>
  <c r="Y24" i="81"/>
  <c r="Y25" i="81"/>
  <c r="Y26" i="81"/>
  <c r="Y27" i="81"/>
  <c r="Y28" i="81"/>
  <c r="Y29" i="81"/>
  <c r="Y31" i="81"/>
  <c r="Y32" i="81"/>
  <c r="Y33" i="81"/>
  <c r="Y37" i="81"/>
  <c r="Y38" i="81"/>
  <c r="Y39" i="81"/>
  <c r="Y40" i="81"/>
  <c r="Y41" i="81"/>
  <c r="Y42" i="81"/>
  <c r="Y44" i="81"/>
  <c r="Y45" i="81"/>
  <c r="Y46" i="81"/>
  <c r="Y50" i="81"/>
  <c r="Y52" i="81"/>
  <c r="Y56" i="81"/>
  <c r="Y57" i="81"/>
  <c r="Y58" i="81"/>
  <c r="Y65" i="81"/>
  <c r="Y67" i="81"/>
  <c r="Y69" i="81"/>
  <c r="Y70" i="81"/>
  <c r="X11" i="81"/>
  <c r="X12" i="81"/>
  <c r="X13" i="81"/>
  <c r="X14" i="81"/>
  <c r="X15" i="81"/>
  <c r="X16" i="81"/>
  <c r="X20" i="81"/>
  <c r="X21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7" i="81"/>
  <c r="X38" i="81"/>
  <c r="X39" i="81"/>
  <c r="X40" i="81"/>
  <c r="X41" i="81"/>
  <c r="X42" i="81"/>
  <c r="X43" i="81"/>
  <c r="X44" i="81"/>
  <c r="X45" i="81"/>
  <c r="X46" i="81"/>
  <c r="X50" i="81"/>
  <c r="X51" i="81"/>
  <c r="X52" i="81"/>
  <c r="X53" i="81"/>
  <c r="AM52" i="81" s="1"/>
  <c r="AO52" i="81" s="1"/>
  <c r="X56" i="81"/>
  <c r="X57" i="81"/>
  <c r="X58" i="81"/>
  <c r="X59" i="81"/>
  <c r="X60" i="81"/>
  <c r="X61" i="81"/>
  <c r="X62" i="81"/>
  <c r="X64" i="81"/>
  <c r="X65" i="81"/>
  <c r="X66" i="81"/>
  <c r="X67" i="81"/>
  <c r="X68" i="81"/>
  <c r="X69" i="81"/>
  <c r="X70" i="81"/>
  <c r="Y10" i="81"/>
  <c r="X10" i="81"/>
  <c r="Z58" i="81" l="1"/>
  <c r="Z57" i="81"/>
  <c r="C33" i="51"/>
  <c r="AM47" i="81"/>
  <c r="AO47" i="81" s="1"/>
  <c r="C20" i="47"/>
  <c r="AC36" i="15"/>
  <c r="AE36" i="15" s="1"/>
  <c r="D32" i="45"/>
  <c r="C33" i="64"/>
  <c r="AC32" i="15"/>
  <c r="AE32" i="15" s="1"/>
  <c r="AM17" i="81"/>
  <c r="AO17" i="81" s="1"/>
  <c r="AM71" i="81"/>
  <c r="AO71" i="81" s="1"/>
  <c r="AC35" i="15"/>
  <c r="AE35" i="15" s="1"/>
  <c r="AC34" i="15"/>
  <c r="AE34" i="15" s="1"/>
  <c r="AM53" i="81"/>
  <c r="AO53" i="81" s="1"/>
  <c r="AC33" i="15"/>
  <c r="AE33" i="15" s="1"/>
  <c r="AM34" i="81"/>
  <c r="AO34" i="81" s="1"/>
  <c r="AO16" i="81"/>
  <c r="D33" i="45"/>
  <c r="AO70" i="81"/>
  <c r="X73" i="81"/>
  <c r="Z22" i="81"/>
  <c r="Z41" i="81"/>
  <c r="Z38" i="81"/>
  <c r="Z65" i="81"/>
  <c r="Z62" i="81"/>
  <c r="AQ42" i="81"/>
  <c r="Z28" i="81"/>
  <c r="Z15" i="81"/>
  <c r="AQ20" i="81"/>
  <c r="Z56" i="81"/>
  <c r="AQ39" i="81"/>
  <c r="AQ44" i="81"/>
  <c r="AQ69" i="81"/>
  <c r="Z12" i="81"/>
  <c r="AQ23" i="81"/>
  <c r="AQ26" i="81"/>
  <c r="AQ40" i="81"/>
  <c r="AQ58" i="81"/>
  <c r="AQ61" i="81"/>
  <c r="AQ64" i="81"/>
  <c r="AQ67" i="81"/>
  <c r="AQ29" i="81"/>
  <c r="AQ32" i="81"/>
  <c r="AQ50" i="81"/>
  <c r="AQ10" i="81"/>
  <c r="AQ13" i="81"/>
  <c r="AQ41" i="81"/>
  <c r="Z31" i="81"/>
  <c r="Z25" i="81"/>
  <c r="Z59" i="81"/>
  <c r="Z68" i="81"/>
  <c r="AQ56" i="81"/>
  <c r="AQ59" i="81"/>
  <c r="AQ62" i="81"/>
  <c r="AQ65" i="81"/>
  <c r="Z42" i="81"/>
  <c r="Z50" i="81"/>
  <c r="AQ11" i="81"/>
  <c r="Z13" i="81"/>
  <c r="AQ14" i="81"/>
  <c r="Z16" i="81"/>
  <c r="Z20" i="81"/>
  <c r="AQ21" i="81"/>
  <c r="Z23" i="81"/>
  <c r="AQ24" i="81"/>
  <c r="Z26" i="81"/>
  <c r="AQ27" i="81"/>
  <c r="Z29" i="81"/>
  <c r="AQ30" i="81"/>
  <c r="Z32" i="81"/>
  <c r="AQ37" i="81"/>
  <c r="Z39" i="81"/>
  <c r="AQ43" i="81"/>
  <c r="Z46" i="81"/>
  <c r="Z60" i="81"/>
  <c r="Z66" i="81"/>
  <c r="Z69" i="81"/>
  <c r="Z45" i="81"/>
  <c r="AQ51" i="81"/>
  <c r="Z44" i="81"/>
  <c r="AQ57" i="81"/>
  <c r="AQ60" i="81"/>
  <c r="AQ63" i="81"/>
  <c r="AQ66" i="81"/>
  <c r="AQ12" i="81"/>
  <c r="Z14" i="81"/>
  <c r="AQ15" i="81"/>
  <c r="AQ19" i="81"/>
  <c r="Z21" i="81"/>
  <c r="AQ22" i="81"/>
  <c r="Z24" i="81"/>
  <c r="AQ25" i="81"/>
  <c r="Z27" i="81"/>
  <c r="AQ28" i="81"/>
  <c r="AQ31" i="81"/>
  <c r="Z33" i="81"/>
  <c r="Z37" i="81"/>
  <c r="AQ38" i="81"/>
  <c r="Z40" i="81"/>
  <c r="AQ45" i="81"/>
  <c r="Z61" i="81"/>
  <c r="Z64" i="81"/>
  <c r="Z67" i="81"/>
  <c r="AQ68" i="81"/>
  <c r="Z70" i="81"/>
  <c r="Z52" i="81"/>
  <c r="Z10" i="81"/>
  <c r="AA84" i="15"/>
  <c r="AG11" i="15"/>
  <c r="AG17" i="15"/>
  <c r="AG37" i="15"/>
  <c r="AG38" i="15"/>
  <c r="AG55" i="15"/>
  <c r="AG56" i="15"/>
  <c r="AG59" i="15"/>
  <c r="AG69" i="15"/>
  <c r="AG70" i="15"/>
  <c r="AG71" i="15"/>
  <c r="AG76" i="15"/>
  <c r="AG28" i="15"/>
  <c r="AG41" i="15"/>
  <c r="AG66" i="15"/>
  <c r="AG67" i="15"/>
  <c r="AG73" i="15"/>
  <c r="AG74" i="15"/>
  <c r="AG79" i="15"/>
  <c r="AG80" i="15"/>
  <c r="BB28" i="15"/>
  <c r="BB29" i="15"/>
  <c r="BB46" i="15"/>
  <c r="BB47" i="15"/>
  <c r="BB66" i="15"/>
  <c r="BB67" i="15"/>
  <c r="BB27" i="15"/>
  <c r="BB30" i="15"/>
  <c r="BB31" i="15"/>
  <c r="BB32" i="15"/>
  <c r="BB33" i="15"/>
  <c r="BB34" i="15"/>
  <c r="BB35" i="15"/>
  <c r="BB36" i="15"/>
  <c r="BB37" i="15"/>
  <c r="BB38" i="15"/>
  <c r="BB39" i="15"/>
  <c r="BB40" i="15"/>
  <c r="BB41" i="15"/>
  <c r="BB42" i="15"/>
  <c r="BB43" i="15"/>
  <c r="BB44" i="15"/>
  <c r="BB45" i="15"/>
  <c r="BB48" i="15"/>
  <c r="BB49" i="15"/>
  <c r="BB50" i="15"/>
  <c r="BB51" i="15"/>
  <c r="BB52" i="15"/>
  <c r="BB53" i="15"/>
  <c r="BB54" i="15"/>
  <c r="BB55" i="15"/>
  <c r="BB56" i="15"/>
  <c r="BB57" i="15"/>
  <c r="BB58" i="15"/>
  <c r="BB59" i="15"/>
  <c r="BB62" i="15"/>
  <c r="BB63" i="15"/>
  <c r="BB64" i="15"/>
  <c r="BB65" i="15"/>
  <c r="BB69" i="15"/>
  <c r="BB70" i="15"/>
  <c r="BB71" i="15"/>
  <c r="BB72" i="15"/>
  <c r="BB73" i="15"/>
  <c r="BB74" i="15"/>
  <c r="BB75" i="15"/>
  <c r="BB76" i="15"/>
  <c r="BB77" i="15"/>
  <c r="BB78" i="15"/>
  <c r="BB79" i="15"/>
  <c r="BB80" i="15"/>
  <c r="BB10" i="15"/>
  <c r="BB11" i="15"/>
  <c r="BB12" i="15"/>
  <c r="BB13" i="15"/>
  <c r="BB14" i="15"/>
  <c r="BB15" i="15"/>
  <c r="BB16" i="15"/>
  <c r="BB17" i="15"/>
  <c r="BB18" i="15"/>
  <c r="BB19" i="15"/>
  <c r="BB20" i="15"/>
  <c r="BB21" i="15"/>
  <c r="BB22" i="15"/>
  <c r="BB23" i="15"/>
  <c r="BB25" i="15"/>
  <c r="BB26" i="15"/>
  <c r="F84" i="15"/>
  <c r="G84" i="15"/>
  <c r="H84" i="15"/>
  <c r="J84" i="15"/>
  <c r="O84" i="15"/>
  <c r="P84" i="15"/>
  <c r="Q84" i="15"/>
  <c r="S84" i="15"/>
  <c r="U84" i="15"/>
  <c r="V84" i="15"/>
  <c r="E84" i="15"/>
  <c r="AG15" i="15"/>
  <c r="AG58" i="15"/>
  <c r="AG23" i="15"/>
  <c r="AG30" i="15"/>
  <c r="AG48" i="15"/>
  <c r="AG54" i="15"/>
  <c r="AG57" i="15"/>
  <c r="AG62" i="15"/>
  <c r="AG63" i="15"/>
  <c r="AG64" i="15"/>
  <c r="AG65" i="15"/>
  <c r="AG72" i="15"/>
  <c r="AC84" i="15" l="1"/>
  <c r="AO73" i="81"/>
  <c r="AM73" i="81"/>
  <c r="E30" i="46"/>
  <c r="E30" i="47" s="1"/>
  <c r="E17" i="49" s="1"/>
  <c r="AG14" i="15"/>
  <c r="R40" i="15" l="1"/>
  <c r="AF40" i="15" s="1"/>
  <c r="R42" i="15"/>
  <c r="AF42" i="15" s="1"/>
  <c r="R43" i="15"/>
  <c r="AF43" i="15" s="1"/>
  <c r="R44" i="15"/>
  <c r="AF44" i="15" s="1"/>
  <c r="R45" i="15"/>
  <c r="AF45" i="15" s="1"/>
  <c r="R46" i="15"/>
  <c r="AF46" i="15" s="1"/>
  <c r="R47" i="15"/>
  <c r="AF47" i="15" s="1"/>
  <c r="R49" i="15"/>
  <c r="AF49" i="15" s="1"/>
  <c r="R50" i="15"/>
  <c r="AF50" i="15" s="1"/>
  <c r="R51" i="15"/>
  <c r="AF51" i="15" s="1"/>
  <c r="AG46" i="15" l="1"/>
  <c r="AG45" i="15"/>
  <c r="AG51" i="15"/>
  <c r="AG44" i="15"/>
  <c r="AG50" i="15"/>
  <c r="AG43" i="15"/>
  <c r="AG49" i="15"/>
  <c r="AG42" i="15"/>
  <c r="AG47" i="15"/>
  <c r="R84" i="15"/>
  <c r="AG40" i="15"/>
  <c r="E24" i="51" l="1"/>
  <c r="G77" i="67" l="1"/>
  <c r="F74" i="67"/>
  <c r="G75" i="67" s="1"/>
  <c r="F71" i="67"/>
  <c r="F69" i="67"/>
  <c r="F66" i="67"/>
  <c r="F63" i="67"/>
  <c r="F62" i="67"/>
  <c r="F59" i="67"/>
  <c r="F58" i="67"/>
  <c r="F57" i="67"/>
  <c r="F55" i="67"/>
  <c r="F54" i="67"/>
  <c r="F45" i="67"/>
  <c r="F43" i="67"/>
  <c r="F42" i="67"/>
  <c r="F37" i="67"/>
  <c r="F34" i="67"/>
  <c r="G46" i="67" s="1"/>
  <c r="F25" i="67"/>
  <c r="F11" i="67"/>
  <c r="C79" i="67" l="1"/>
  <c r="G31" i="67"/>
  <c r="G70" i="67"/>
  <c r="G67" i="67"/>
  <c r="G72" i="67"/>
  <c r="G79" i="67" l="1"/>
  <c r="AG31" i="15"/>
  <c r="AG22" i="15"/>
  <c r="AG29" i="15"/>
  <c r="G33" i="8"/>
  <c r="AG27" i="15" s="1"/>
  <c r="F21" i="8" l="1"/>
  <c r="E21" i="8"/>
  <c r="AL36" i="79" l="1"/>
  <c r="U24" i="79"/>
  <c r="U25" i="79"/>
  <c r="U26" i="79"/>
  <c r="U27" i="79"/>
  <c r="U28" i="79"/>
  <c r="U29" i="79"/>
  <c r="U30" i="79"/>
  <c r="U31" i="79"/>
  <c r="U32" i="79"/>
  <c r="R24" i="79"/>
  <c r="R25" i="79"/>
  <c r="R26" i="79"/>
  <c r="R27" i="79"/>
  <c r="R28" i="79"/>
  <c r="R29" i="79"/>
  <c r="R30" i="79"/>
  <c r="R31" i="79"/>
  <c r="R32" i="79"/>
  <c r="R23" i="79"/>
  <c r="D38" i="79"/>
  <c r="U38" i="79" s="1"/>
  <c r="AB38" i="79" s="1"/>
  <c r="D40" i="79"/>
  <c r="U40" i="79" s="1"/>
  <c r="AB40" i="79" s="1"/>
  <c r="D42" i="79"/>
  <c r="U42" i="79" s="1"/>
  <c r="D36" i="79"/>
  <c r="U36" i="79" s="1"/>
  <c r="J12" i="79"/>
  <c r="J57" i="79" s="1"/>
  <c r="C43" i="79"/>
  <c r="D43" i="79" l="1"/>
  <c r="C55" i="79"/>
  <c r="C57" i="79" s="1"/>
  <c r="AF36" i="79"/>
  <c r="AM36" i="79" s="1"/>
  <c r="AF42" i="79"/>
  <c r="AM42" i="79" s="1"/>
  <c r="AB42" i="79"/>
  <c r="AB36" i="79"/>
  <c r="AF40" i="79"/>
  <c r="AM40" i="79" s="1"/>
  <c r="AF38" i="79"/>
  <c r="AM38" i="79" s="1"/>
  <c r="U43" i="79" l="1"/>
  <c r="AB43" i="79" s="1"/>
  <c r="D55" i="79"/>
  <c r="M84" i="15"/>
  <c r="N84" i="15"/>
  <c r="E57" i="80"/>
  <c r="E65" i="80" s="1"/>
  <c r="E61" i="80"/>
  <c r="E66" i="80" s="1"/>
  <c r="K84" i="15" l="1"/>
  <c r="L84" i="15"/>
  <c r="E63" i="80"/>
  <c r="AG39" i="15" l="1"/>
  <c r="E68" i="80"/>
  <c r="F52" i="8"/>
  <c r="G52" i="8"/>
  <c r="E52" i="8"/>
  <c r="G67" i="8" l="1"/>
  <c r="T77" i="15" l="1"/>
  <c r="AF77" i="15" l="1"/>
  <c r="AG77" i="15" s="1"/>
  <c r="AF78" i="15"/>
  <c r="AG78" i="15" s="1"/>
  <c r="G44" i="8"/>
  <c r="AF21" i="15" l="1"/>
  <c r="AG21" i="15" s="1"/>
  <c r="M52" i="79"/>
  <c r="U51" i="79"/>
  <c r="AM51" i="79" s="1"/>
  <c r="U50" i="79"/>
  <c r="AF50" i="79" s="1"/>
  <c r="U49" i="79"/>
  <c r="U48" i="79"/>
  <c r="AF48" i="79" s="1"/>
  <c r="AB48" i="79"/>
  <c r="AM48" i="79" s="1"/>
  <c r="M33" i="79"/>
  <c r="R33" i="79" s="1"/>
  <c r="AF32" i="79"/>
  <c r="AB32" i="79"/>
  <c r="AF31" i="79"/>
  <c r="AM31" i="79"/>
  <c r="AF30" i="79"/>
  <c r="AB30" i="79"/>
  <c r="AF29" i="79"/>
  <c r="AB29" i="79"/>
  <c r="AF28" i="79"/>
  <c r="AM28" i="79"/>
  <c r="AF27" i="79"/>
  <c r="AM27" i="79"/>
  <c r="AF26" i="79"/>
  <c r="AB26" i="79"/>
  <c r="AF25" i="79"/>
  <c r="AB25" i="79"/>
  <c r="AF24" i="79"/>
  <c r="AB24" i="79"/>
  <c r="AF23" i="79"/>
  <c r="U23" i="79"/>
  <c r="AM23" i="79"/>
  <c r="M19" i="79"/>
  <c r="U18" i="79"/>
  <c r="U17" i="79"/>
  <c r="U16" i="79"/>
  <c r="AB16" i="79" s="1"/>
  <c r="U12" i="79"/>
  <c r="AB12" i="79" s="1"/>
  <c r="D10" i="79"/>
  <c r="D57" i="79" s="1"/>
  <c r="AF18" i="79" l="1"/>
  <c r="AM18" i="79" s="1"/>
  <c r="AB18" i="79"/>
  <c r="M55" i="79"/>
  <c r="M57" i="79" s="1"/>
  <c r="R19" i="79"/>
  <c r="AF17" i="79"/>
  <c r="AM17" i="79" s="1"/>
  <c r="AB17" i="79"/>
  <c r="AB19" i="79" s="1"/>
  <c r="AM10" i="79"/>
  <c r="AF43" i="79"/>
  <c r="AM43" i="79" s="1"/>
  <c r="U33" i="79"/>
  <c r="AM32" i="79"/>
  <c r="AM24" i="79"/>
  <c r="AM29" i="79"/>
  <c r="AB23" i="79"/>
  <c r="AM25" i="79"/>
  <c r="AM26" i="79"/>
  <c r="AB33" i="79"/>
  <c r="AF49" i="79"/>
  <c r="AM49" i="79"/>
  <c r="AB28" i="79"/>
  <c r="U19" i="79"/>
  <c r="AF51" i="79"/>
  <c r="AF12" i="79"/>
  <c r="AM12" i="79" s="1"/>
  <c r="AB27" i="79"/>
  <c r="AM50" i="79"/>
  <c r="R52" i="79"/>
  <c r="AM30" i="79"/>
  <c r="AF33" i="79"/>
  <c r="AF16" i="79"/>
  <c r="AM16" i="79" s="1"/>
  <c r="AB31" i="79"/>
  <c r="U52" i="79"/>
  <c r="U55" i="79" l="1"/>
  <c r="U57" i="79" s="1"/>
  <c r="R55" i="79"/>
  <c r="R57" i="79" s="1"/>
  <c r="AF52" i="79"/>
  <c r="AB52" i="79"/>
  <c r="AB55" i="79" s="1"/>
  <c r="AB57" i="79" s="1"/>
  <c r="AM52" i="79"/>
  <c r="AM33" i="79"/>
  <c r="AF19" i="79"/>
  <c r="AM19" i="79" s="1"/>
  <c r="E10" i="46"/>
  <c r="E10" i="47" s="1"/>
  <c r="E11" i="46"/>
  <c r="E11" i="47" s="1"/>
  <c r="E19" i="46"/>
  <c r="F47" i="8"/>
  <c r="E47" i="8"/>
  <c r="F15" i="8"/>
  <c r="E15" i="8"/>
  <c r="AF55" i="79" l="1"/>
  <c r="AF57" i="79" s="1"/>
  <c r="AM55" i="79"/>
  <c r="AM57" i="79" s="1"/>
  <c r="G43" i="8"/>
  <c r="G32" i="8"/>
  <c r="T13" i="15" l="1"/>
  <c r="AF13" i="15" l="1"/>
  <c r="AG13" i="15" s="1"/>
  <c r="E12" i="46"/>
  <c r="E12" i="47" s="1"/>
  <c r="C30" i="54" l="1"/>
  <c r="AG75" i="15" l="1"/>
  <c r="G25" i="8" l="1"/>
  <c r="T12" i="15" l="1"/>
  <c r="O14" i="24"/>
  <c r="AF12" i="15" l="1"/>
  <c r="AG12" i="15" s="1"/>
  <c r="C14" i="24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E41" i="47"/>
  <c r="E30" i="48" l="1"/>
  <c r="O40" i="24"/>
  <c r="F87" i="8"/>
  <c r="E87" i="8"/>
  <c r="F64" i="8"/>
  <c r="G64" i="8"/>
  <c r="E64" i="8"/>
  <c r="E17" i="46" l="1"/>
  <c r="E16" i="6"/>
  <c r="F16" i="6"/>
  <c r="G16" i="6"/>
  <c r="AF20" i="15" l="1"/>
  <c r="AG20" i="15" s="1"/>
  <c r="D40" i="24"/>
  <c r="G18" i="8"/>
  <c r="E40" i="24" l="1"/>
  <c r="F40" i="24" s="1"/>
  <c r="G40" i="24" s="1"/>
  <c r="H40" i="24" s="1"/>
  <c r="I40" i="24" s="1"/>
  <c r="G21" i="8"/>
  <c r="E28" i="46" s="1"/>
  <c r="E28" i="47" s="1"/>
  <c r="E15" i="49" s="1"/>
  <c r="T10" i="15"/>
  <c r="AF10" i="15" l="1"/>
  <c r="AG10" i="15" s="1"/>
  <c r="J40" i="24"/>
  <c r="K40" i="24" l="1"/>
  <c r="L40" i="24" l="1"/>
  <c r="M40" i="24" l="1"/>
  <c r="G15" i="8"/>
  <c r="N40" i="24" l="1"/>
  <c r="G91" i="8"/>
  <c r="G92" i="8" s="1"/>
  <c r="Q30" i="81" s="1"/>
  <c r="E27" i="44" l="1"/>
  <c r="E33" i="44" s="1"/>
  <c r="Q34" i="81" l="1"/>
  <c r="Y34" i="81" s="1"/>
  <c r="Y30" i="81"/>
  <c r="Z30" i="81" s="1"/>
  <c r="F31" i="47"/>
  <c r="G31" i="47"/>
  <c r="H31" i="47"/>
  <c r="AN33" i="81" l="1"/>
  <c r="AD33" i="15" s="1"/>
  <c r="AF33" i="15" s="1"/>
  <c r="Z34" i="81"/>
  <c r="G105" i="8"/>
  <c r="Q51" i="81" s="1"/>
  <c r="F78" i="8"/>
  <c r="E78" i="8"/>
  <c r="G76" i="8"/>
  <c r="F73" i="8"/>
  <c r="G31" i="8"/>
  <c r="T26" i="15" l="1"/>
  <c r="Q53" i="81"/>
  <c r="Y53" i="81" s="1"/>
  <c r="Y51" i="81"/>
  <c r="Z51" i="81" s="1"/>
  <c r="AG33" i="15"/>
  <c r="C53" i="44"/>
  <c r="AN34" i="81"/>
  <c r="AP34" i="81" s="1"/>
  <c r="AQ34" i="81" s="1"/>
  <c r="AP33" i="81"/>
  <c r="AQ33" i="81" s="1"/>
  <c r="E31" i="6"/>
  <c r="F31" i="6"/>
  <c r="G31" i="6"/>
  <c r="C54" i="5"/>
  <c r="C29" i="47" s="1"/>
  <c r="O10" i="24" s="1"/>
  <c r="C52" i="5"/>
  <c r="C10" i="24" l="1"/>
  <c r="D10" i="24" s="1"/>
  <c r="E10" i="24" s="1"/>
  <c r="F10" i="24" s="1"/>
  <c r="G10" i="24" s="1"/>
  <c r="H10" i="24" s="1"/>
  <c r="I10" i="24" s="1"/>
  <c r="J10" i="24" s="1"/>
  <c r="K10" i="24" s="1"/>
  <c r="L10" i="24" s="1"/>
  <c r="M10" i="24" s="1"/>
  <c r="N10" i="24" s="1"/>
  <c r="AF26" i="15"/>
  <c r="AG26" i="15" s="1"/>
  <c r="AN52" i="81"/>
  <c r="AD34" i="15" s="1"/>
  <c r="AF34" i="15" s="1"/>
  <c r="Z53" i="81"/>
  <c r="C55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G34" i="15" l="1"/>
  <c r="AN53" i="81"/>
  <c r="AP53" i="81" s="1"/>
  <c r="AQ53" i="81" s="1"/>
  <c r="AP52" i="81"/>
  <c r="AQ52" i="81" s="1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F17" i="47"/>
  <c r="G17" i="47"/>
  <c r="H17" i="47"/>
  <c r="C47" i="47"/>
  <c r="C38" i="48" s="1"/>
  <c r="C15" i="47" l="1"/>
  <c r="C12" i="49" s="1"/>
  <c r="F111" i="8" l="1"/>
  <c r="G111" i="8"/>
  <c r="E111" i="8"/>
  <c r="C41" i="5" l="1"/>
  <c r="C42" i="5" s="1"/>
  <c r="C66" i="5" l="1"/>
  <c r="F107" i="8" l="1"/>
  <c r="E107" i="8"/>
  <c r="G107" i="8" l="1"/>
  <c r="E27" i="51" s="1"/>
  <c r="AF19" i="15" l="1"/>
  <c r="T16" i="15"/>
  <c r="AF16" i="15" s="1"/>
  <c r="F102" i="8"/>
  <c r="E102" i="8"/>
  <c r="AG19" i="15" l="1"/>
  <c r="AG16" i="15"/>
  <c r="C33" i="42"/>
  <c r="C46" i="47" l="1"/>
  <c r="C36" i="48" s="1"/>
  <c r="C45" i="47"/>
  <c r="C41" i="47"/>
  <c r="E73" i="8"/>
  <c r="C30" i="48" l="1"/>
  <c r="C33" i="49"/>
  <c r="C31" i="48" s="1"/>
  <c r="F24" i="63" l="1"/>
  <c r="G24" i="63"/>
  <c r="H24" i="63"/>
  <c r="C19" i="48" l="1"/>
  <c r="G30" i="8" l="1"/>
  <c r="T18" i="15" s="1"/>
  <c r="AF18" i="15" s="1"/>
  <c r="F97" i="8"/>
  <c r="E97" i="8"/>
  <c r="AG18" i="15" l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F19" i="47"/>
  <c r="G19" i="47"/>
  <c r="H19" i="47"/>
  <c r="C20" i="54" l="1"/>
  <c r="C32" i="54" s="1"/>
  <c r="G28" i="8"/>
  <c r="C29" i="10"/>
  <c r="E53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G32" i="47"/>
  <c r="F55" i="46"/>
  <c r="F11" i="47"/>
  <c r="G11" i="47"/>
  <c r="F10" i="47"/>
  <c r="F12" i="47"/>
  <c r="G55" i="46"/>
  <c r="F24" i="46"/>
  <c r="F35" i="46" s="1"/>
  <c r="F56" i="46" s="1"/>
  <c r="G24" i="46"/>
  <c r="G35" i="46" s="1"/>
  <c r="H24" i="46"/>
  <c r="H35" i="46" s="1"/>
  <c r="G12" i="47"/>
  <c r="F32" i="47"/>
  <c r="E28" i="63"/>
  <c r="E24" i="63"/>
  <c r="G55" i="8"/>
  <c r="G100" i="8"/>
  <c r="Q63" i="81" s="1"/>
  <c r="Y63" i="81" s="1"/>
  <c r="C26" i="46"/>
  <c r="C34" i="46" s="1"/>
  <c r="E48" i="47"/>
  <c r="O41" i="24" s="1"/>
  <c r="G86" i="8"/>
  <c r="C16" i="10"/>
  <c r="C25" i="10" s="1"/>
  <c r="E59" i="8"/>
  <c r="E81" i="8" s="1"/>
  <c r="E18" i="46"/>
  <c r="G42" i="8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H11" i="47"/>
  <c r="E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H10" i="47"/>
  <c r="E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G14" i="47"/>
  <c r="D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71" i="8"/>
  <c r="G78" i="8"/>
  <c r="D29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10" i="47"/>
  <c r="F14" i="47"/>
  <c r="G18" i="47"/>
  <c r="F18" i="47"/>
  <c r="H18" i="47"/>
  <c r="F24" i="47"/>
  <c r="H12" i="47"/>
  <c r="H14" i="47"/>
  <c r="H32" i="47"/>
  <c r="G27" i="47"/>
  <c r="F27" i="47"/>
  <c r="G24" i="47"/>
  <c r="F34" i="47"/>
  <c r="H27" i="47"/>
  <c r="H34" i="47"/>
  <c r="G34" i="47"/>
  <c r="H24" i="47"/>
  <c r="G95" i="8"/>
  <c r="C41" i="24" l="1"/>
  <c r="D41" i="24" s="1"/>
  <c r="E31" i="46"/>
  <c r="X52" i="15"/>
  <c r="AF52" i="15" s="1"/>
  <c r="D31" i="14"/>
  <c r="AK83" i="15" s="1"/>
  <c r="G37" i="8"/>
  <c r="T25" i="15"/>
  <c r="AF25" i="15" s="1"/>
  <c r="G97" i="8"/>
  <c r="E27" i="64" s="1"/>
  <c r="Q43" i="81"/>
  <c r="Q71" i="81"/>
  <c r="Y71" i="81" s="1"/>
  <c r="Z71" i="81" s="1"/>
  <c r="Z63" i="81"/>
  <c r="O42" i="24"/>
  <c r="C44" i="47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E20" i="47" s="1"/>
  <c r="E29" i="63"/>
  <c r="E14" i="46" s="1"/>
  <c r="C34" i="64"/>
  <c r="G73" i="8"/>
  <c r="H56" i="46"/>
  <c r="E21" i="46"/>
  <c r="E21" i="47" s="1"/>
  <c r="E20" i="48" s="1"/>
  <c r="G102" i="8"/>
  <c r="E27" i="42" s="1"/>
  <c r="C17" i="49"/>
  <c r="G56" i="46"/>
  <c r="C30" i="47"/>
  <c r="E24" i="42"/>
  <c r="D14" i="6"/>
  <c r="D31" i="6" s="1"/>
  <c r="C47" i="5"/>
  <c r="C19" i="49"/>
  <c r="C43" i="48"/>
  <c r="G41" i="8"/>
  <c r="G47" i="8" s="1"/>
  <c r="E24" i="64"/>
  <c r="F59" i="8"/>
  <c r="F81" i="8" s="1"/>
  <c r="G85" i="8"/>
  <c r="Q11" i="81" s="1"/>
  <c r="C49" i="44"/>
  <c r="E19" i="47"/>
  <c r="E24" i="44"/>
  <c r="E33" i="51"/>
  <c r="C49" i="51" s="1"/>
  <c r="E10" i="48"/>
  <c r="C55" i="46"/>
  <c r="C62" i="5"/>
  <c r="C32" i="51"/>
  <c r="C34" i="51" s="1"/>
  <c r="C48" i="51" s="1"/>
  <c r="E55" i="47"/>
  <c r="E38" i="48"/>
  <c r="E45" i="48" s="1"/>
  <c r="G59" i="8"/>
  <c r="D34" i="45"/>
  <c r="C12" i="47"/>
  <c r="C12" i="48" s="1"/>
  <c r="E41" i="24" l="1"/>
  <c r="F41" i="24" s="1"/>
  <c r="G41" i="24" s="1"/>
  <c r="H41" i="24" s="1"/>
  <c r="I41" i="24" s="1"/>
  <c r="J41" i="24" s="1"/>
  <c r="K41" i="24" s="1"/>
  <c r="L41" i="24" s="1"/>
  <c r="M41" i="24" s="1"/>
  <c r="D42" i="24"/>
  <c r="C65" i="5"/>
  <c r="C42" i="24"/>
  <c r="T83" i="15"/>
  <c r="E32" i="46"/>
  <c r="E32" i="47" s="1"/>
  <c r="Z53" i="15"/>
  <c r="AF53" i="15" s="1"/>
  <c r="AG52" i="15"/>
  <c r="X84" i="15"/>
  <c r="I31" i="14"/>
  <c r="BA83" i="15"/>
  <c r="BB83" i="15" s="1"/>
  <c r="BB84" i="15" s="1"/>
  <c r="AK84" i="15"/>
  <c r="BA84" i="15" s="1"/>
  <c r="C17" i="47"/>
  <c r="E27" i="46"/>
  <c r="C48" i="5"/>
  <c r="AG25" i="15"/>
  <c r="AN70" i="81"/>
  <c r="AD35" i="15" s="1"/>
  <c r="AF35" i="15" s="1"/>
  <c r="Q17" i="81"/>
  <c r="Y11" i="81"/>
  <c r="Z11" i="81" s="1"/>
  <c r="Q47" i="81"/>
  <c r="Y47" i="81" s="1"/>
  <c r="Y43" i="81"/>
  <c r="Z43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C13" i="46"/>
  <c r="G87" i="8"/>
  <c r="G81" i="8"/>
  <c r="E33" i="42"/>
  <c r="C49" i="42" s="1"/>
  <c r="C63" i="5"/>
  <c r="C11" i="46"/>
  <c r="C11" i="47"/>
  <c r="C11" i="48" s="1"/>
  <c r="E18" i="48"/>
  <c r="O28" i="24"/>
  <c r="C48" i="64"/>
  <c r="C32" i="44"/>
  <c r="C53" i="51"/>
  <c r="C54" i="51" s="1"/>
  <c r="E19" i="48"/>
  <c r="C30" i="10"/>
  <c r="AB83" i="15" s="1"/>
  <c r="C55" i="47"/>
  <c r="F113" i="8"/>
  <c r="O24" i="24"/>
  <c r="E34" i="44"/>
  <c r="E54" i="44" s="1"/>
  <c r="E34" i="51"/>
  <c r="E54" i="51" s="1"/>
  <c r="O26" i="24"/>
  <c r="F24" i="45"/>
  <c r="C32" i="42"/>
  <c r="C17" i="46"/>
  <c r="O36" i="24"/>
  <c r="O16" i="24"/>
  <c r="C22" i="49"/>
  <c r="E17" i="47"/>
  <c r="E33" i="46"/>
  <c r="E33" i="47"/>
  <c r="T84" i="15" l="1"/>
  <c r="AF83" i="15"/>
  <c r="Z84" i="15"/>
  <c r="C68" i="5"/>
  <c r="O20" i="24"/>
  <c r="C20" i="24" s="1"/>
  <c r="D20" i="24" s="1"/>
  <c r="E20" i="24" s="1"/>
  <c r="F20" i="24" s="1"/>
  <c r="G20" i="24" s="1"/>
  <c r="H20" i="24" s="1"/>
  <c r="I20" i="24" s="1"/>
  <c r="J20" i="24" s="1"/>
  <c r="K20" i="24" s="1"/>
  <c r="L20" i="24" s="1"/>
  <c r="M20" i="24" s="1"/>
  <c r="N20" i="24" s="1"/>
  <c r="C26" i="24"/>
  <c r="D26" i="24" s="1"/>
  <c r="E26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16" i="24"/>
  <c r="D16" i="24" s="1"/>
  <c r="E16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E34" i="46"/>
  <c r="Y84" i="15"/>
  <c r="AG83" i="15"/>
  <c r="G113" i="8"/>
  <c r="F27" i="45"/>
  <c r="F33" i="45" s="1"/>
  <c r="Y17" i="81"/>
  <c r="Q73" i="81"/>
  <c r="Y73" i="81" s="1"/>
  <c r="Z73" i="81" s="1"/>
  <c r="AN46" i="81"/>
  <c r="AD36" i="15" s="1"/>
  <c r="AF36" i="15" s="1"/>
  <c r="Z47" i="81"/>
  <c r="AG35" i="15"/>
  <c r="AP70" i="81"/>
  <c r="AQ70" i="81" s="1"/>
  <c r="AN71" i="81"/>
  <c r="AP71" i="81" s="1"/>
  <c r="AQ71" i="81" s="1"/>
  <c r="C33" i="46"/>
  <c r="C48" i="42"/>
  <c r="C53" i="42" s="1"/>
  <c r="C34" i="42"/>
  <c r="C48" i="44"/>
  <c r="C34" i="44"/>
  <c r="O18" i="24"/>
  <c r="E18" i="47"/>
  <c r="E17" i="48" s="1"/>
  <c r="C13" i="47"/>
  <c r="E31" i="47"/>
  <c r="E18" i="49" s="1"/>
  <c r="E34" i="42"/>
  <c r="E54" i="42" s="1"/>
  <c r="O8" i="24"/>
  <c r="O31" i="24"/>
  <c r="E33" i="64"/>
  <c r="E34" i="64" s="1"/>
  <c r="E54" i="64" s="1"/>
  <c r="O34" i="24"/>
  <c r="E12" i="48"/>
  <c r="D48" i="45"/>
  <c r="E14" i="47"/>
  <c r="O38" i="24"/>
  <c r="E20" i="49"/>
  <c r="O25" i="24"/>
  <c r="E11" i="48"/>
  <c r="O12" i="24"/>
  <c r="C16" i="48"/>
  <c r="E24" i="46"/>
  <c r="E16" i="48"/>
  <c r="O29" i="24"/>
  <c r="E35" i="46" l="1"/>
  <c r="C38" i="24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C12" i="24"/>
  <c r="D12" i="24" s="1"/>
  <c r="E12" i="24" s="1"/>
  <c r="F12" i="24" s="1"/>
  <c r="G12" i="24" s="1"/>
  <c r="H12" i="24" s="1"/>
  <c r="I12" i="24" s="1"/>
  <c r="J12" i="24" s="1"/>
  <c r="K12" i="24" s="1"/>
  <c r="L12" i="24" s="1"/>
  <c r="M12" i="24" s="1"/>
  <c r="N12" i="24" s="1"/>
  <c r="C31" i="24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C8" i="24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42" i="24"/>
  <c r="C29" i="24"/>
  <c r="D29" i="24" s="1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N34" i="24" s="1"/>
  <c r="C25" i="24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AG53" i="15"/>
  <c r="AE84" i="15"/>
  <c r="AB84" i="15"/>
  <c r="E27" i="47"/>
  <c r="C54" i="44"/>
  <c r="D49" i="45"/>
  <c r="D53" i="45" s="1"/>
  <c r="D54" i="45" s="1"/>
  <c r="F34" i="45"/>
  <c r="F54" i="45" s="1"/>
  <c r="AN16" i="81"/>
  <c r="AD32" i="15" s="1"/>
  <c r="AF32" i="15" s="1"/>
  <c r="Z17" i="81"/>
  <c r="AG36" i="15"/>
  <c r="AN47" i="81"/>
  <c r="AP47" i="81" s="1"/>
  <c r="AQ47" i="81" s="1"/>
  <c r="AP46" i="81"/>
  <c r="AQ46" i="81" s="1"/>
  <c r="D18" i="24"/>
  <c r="C35" i="46"/>
  <c r="C18" i="24"/>
  <c r="E50" i="46"/>
  <c r="C54" i="42"/>
  <c r="O37" i="24"/>
  <c r="O30" i="24"/>
  <c r="F16" i="24"/>
  <c r="E18" i="24"/>
  <c r="F26" i="24"/>
  <c r="C13" i="48"/>
  <c r="E14" i="48"/>
  <c r="E22" i="48" s="1"/>
  <c r="E24" i="48" s="1"/>
  <c r="O27" i="24"/>
  <c r="O9" i="24"/>
  <c r="C49" i="64"/>
  <c r="C53" i="64" s="1"/>
  <c r="C54" i="64" s="1"/>
  <c r="E24" i="47"/>
  <c r="C33" i="47"/>
  <c r="E29" i="24" l="1"/>
  <c r="F29" i="24" s="1"/>
  <c r="G29" i="24" s="1"/>
  <c r="H29" i="24" s="1"/>
  <c r="I29" i="24" s="1"/>
  <c r="J29" i="24" s="1"/>
  <c r="K29" i="24" s="1"/>
  <c r="L29" i="24" s="1"/>
  <c r="M29" i="24" s="1"/>
  <c r="N29" i="24" s="1"/>
  <c r="F42" i="24"/>
  <c r="C27" i="24"/>
  <c r="D27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9" i="24"/>
  <c r="AN17" i="81"/>
  <c r="AP16" i="81"/>
  <c r="AQ16" i="81" s="1"/>
  <c r="E19" i="49"/>
  <c r="G16" i="24"/>
  <c r="F18" i="24"/>
  <c r="G26" i="24"/>
  <c r="C16" i="47"/>
  <c r="C37" i="46"/>
  <c r="E46" i="48"/>
  <c r="O33" i="24"/>
  <c r="O39" i="24" s="1"/>
  <c r="E51" i="46"/>
  <c r="O32" i="24"/>
  <c r="C14" i="48"/>
  <c r="C22" i="48" s="1"/>
  <c r="C24" i="48" s="1"/>
  <c r="C26" i="48" s="1"/>
  <c r="O11" i="24"/>
  <c r="C11" i="24" s="1"/>
  <c r="D32" i="24" l="1"/>
  <c r="O43" i="24"/>
  <c r="E27" i="24"/>
  <c r="C32" i="24"/>
  <c r="C13" i="24"/>
  <c r="C33" i="24"/>
  <c r="C39" i="24" s="1"/>
  <c r="G42" i="24"/>
  <c r="D9" i="24"/>
  <c r="AP17" i="81"/>
  <c r="AN73" i="81"/>
  <c r="AD84" i="15"/>
  <c r="H16" i="24"/>
  <c r="G18" i="24"/>
  <c r="H26" i="24"/>
  <c r="C13" i="49"/>
  <c r="C25" i="49" s="1"/>
  <c r="C34" i="47"/>
  <c r="C35" i="47" s="1"/>
  <c r="C56" i="47" s="1"/>
  <c r="C56" i="46"/>
  <c r="C11" i="49"/>
  <c r="E14" i="49"/>
  <c r="E21" i="49" s="1"/>
  <c r="E26" i="49" s="1"/>
  <c r="E34" i="47"/>
  <c r="E35" i="47" s="1"/>
  <c r="E55" i="46"/>
  <c r="E56" i="46" s="1"/>
  <c r="O13" i="24"/>
  <c r="O21" i="24" s="1"/>
  <c r="C43" i="24" l="1"/>
  <c r="D33" i="24"/>
  <c r="D39" i="24" s="1"/>
  <c r="D43" i="24" s="1"/>
  <c r="H42" i="24"/>
  <c r="F27" i="24"/>
  <c r="E32" i="24"/>
  <c r="E9" i="24"/>
  <c r="C37" i="47"/>
  <c r="AG32" i="15"/>
  <c r="AF84" i="15"/>
  <c r="AG84" i="15" s="1"/>
  <c r="AQ17" i="81"/>
  <c r="AP73" i="81"/>
  <c r="AQ73" i="81" s="1"/>
  <c r="D11" i="24"/>
  <c r="E11" i="24" s="1"/>
  <c r="C21" i="24"/>
  <c r="I16" i="24"/>
  <c r="H18" i="24"/>
  <c r="C26" i="49"/>
  <c r="I26" i="24"/>
  <c r="E46" i="49"/>
  <c r="E56" i="47"/>
  <c r="C58" i="47" s="1"/>
  <c r="E33" i="24" l="1"/>
  <c r="E39" i="24" s="1"/>
  <c r="E43" i="24" s="1"/>
  <c r="G27" i="24"/>
  <c r="F32" i="24"/>
  <c r="D13" i="24"/>
  <c r="D21" i="24" s="1"/>
  <c r="I42" i="24"/>
  <c r="E13" i="24"/>
  <c r="E21" i="24" s="1"/>
  <c r="F9" i="24"/>
  <c r="C28" i="49"/>
  <c r="J16" i="24"/>
  <c r="I18" i="24"/>
  <c r="F11" i="24"/>
  <c r="J26" i="24"/>
  <c r="F33" i="24" l="1"/>
  <c r="F39" i="24" s="1"/>
  <c r="F43" i="24" s="1"/>
  <c r="J42" i="24"/>
  <c r="H27" i="24"/>
  <c r="G32" i="24"/>
  <c r="F13" i="24"/>
  <c r="F21" i="24" s="1"/>
  <c r="G9" i="24"/>
  <c r="K16" i="24"/>
  <c r="J18" i="24"/>
  <c r="G11" i="24"/>
  <c r="K26" i="24"/>
  <c r="G33" i="24" l="1"/>
  <c r="G39" i="24" s="1"/>
  <c r="G43" i="24" s="1"/>
  <c r="I27" i="24"/>
  <c r="H32" i="24"/>
  <c r="K42" i="24"/>
  <c r="G13" i="24"/>
  <c r="G21" i="24" s="1"/>
  <c r="H9" i="24"/>
  <c r="L16" i="24"/>
  <c r="K18" i="24"/>
  <c r="H33" i="24"/>
  <c r="H39" i="24" s="1"/>
  <c r="H11" i="24"/>
  <c r="L26" i="24"/>
  <c r="L42" i="24" l="1"/>
  <c r="J27" i="24"/>
  <c r="I32" i="24"/>
  <c r="H13" i="24"/>
  <c r="H21" i="24" s="1"/>
  <c r="I9" i="24"/>
  <c r="M16" i="24"/>
  <c r="N16" i="24" s="1"/>
  <c r="L18" i="24"/>
  <c r="I33" i="24"/>
  <c r="I39" i="24" s="1"/>
  <c r="H43" i="24"/>
  <c r="I11" i="24"/>
  <c r="M26" i="24"/>
  <c r="N26" i="24" s="1"/>
  <c r="K27" i="24" l="1"/>
  <c r="J32" i="24"/>
  <c r="M42" i="24"/>
  <c r="N41" i="24"/>
  <c r="N42" i="24" s="1"/>
  <c r="I13" i="24"/>
  <c r="I21" i="24" s="1"/>
  <c r="J9" i="24"/>
  <c r="N18" i="24"/>
  <c r="M18" i="24"/>
  <c r="J33" i="24"/>
  <c r="J39" i="24" s="1"/>
  <c r="I43" i="24"/>
  <c r="J11" i="24"/>
  <c r="E113" i="8"/>
  <c r="L27" i="24" l="1"/>
  <c r="K32" i="24"/>
  <c r="J13" i="24"/>
  <c r="J21" i="24" s="1"/>
  <c r="K9" i="24"/>
  <c r="K33" i="24"/>
  <c r="K39" i="24" s="1"/>
  <c r="J43" i="24"/>
  <c r="K11" i="24"/>
  <c r="M27" i="24" l="1"/>
  <c r="L32" i="24"/>
  <c r="K13" i="24"/>
  <c r="K21" i="24" s="1"/>
  <c r="L9" i="24"/>
  <c r="L33" i="24"/>
  <c r="L39" i="24" s="1"/>
  <c r="K43" i="24"/>
  <c r="L11" i="24"/>
  <c r="N27" i="24" l="1"/>
  <c r="N32" i="24" s="1"/>
  <c r="M32" i="24"/>
  <c r="L13" i="24"/>
  <c r="L21" i="24" s="1"/>
  <c r="M9" i="24"/>
  <c r="M33" i="24"/>
  <c r="M39" i="24" s="1"/>
  <c r="L43" i="24"/>
  <c r="M11" i="24"/>
  <c r="N11" i="24" s="1"/>
  <c r="N33" i="24" l="1"/>
  <c r="N39" i="24" s="1"/>
  <c r="N43" i="24" s="1"/>
  <c r="N9" i="24"/>
  <c r="N13" i="24" s="1"/>
  <c r="N21" i="24" s="1"/>
  <c r="M13" i="24"/>
  <c r="M21" i="24" s="1"/>
  <c r="M43" i="24"/>
  <c r="C45" i="48"/>
  <c r="C46" i="48" s="1"/>
  <c r="C45" i="49" l="1"/>
  <c r="C46" i="4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51" authorId="0" shapeId="0" xr:uid="{B03CC216-7DC9-44B3-AF98-FD61876C94BB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<sst xmlns="http://schemas.openxmlformats.org/spreadsheetml/2006/main" count="2467" uniqueCount="1159">
  <si>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</si>
  <si>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</si>
  <si>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</si>
  <si>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</si>
  <si>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</si>
  <si>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</si>
  <si>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</si>
  <si>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</si>
  <si>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</si>
  <si>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</si>
  <si>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</si>
  <si>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</si>
  <si>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</si>
  <si>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</si>
  <si>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</si>
  <si>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</si>
  <si>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</si>
  <si>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</si>
  <si>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</si>
  <si>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</si>
  <si>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</si>
  <si>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</si>
  <si>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</si>
  <si>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</si>
  <si>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</si>
  <si>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</si>
  <si>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</si>
  <si>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</si>
  <si>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</si>
  <si>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</si>
  <si>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</si>
  <si>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</si>
  <si>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</si>
  <si>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</si>
  <si>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</si>
  <si>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</si>
  <si>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</si>
  <si>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</si>
  <si>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</si>
  <si>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</si>
  <si>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</si>
  <si>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</si>
  <si>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</si>
  <si>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</si>
  <si>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</si>
  <si>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</si>
  <si>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</si>
  <si>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</si>
  <si>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</si>
  <si>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</si>
  <si>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</si>
  <si>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</si>
  <si>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</si>
  <si>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</si>
  <si>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</si>
  <si>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</si>
  <si>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</si>
  <si>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</si>
  <si>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</si>
  <si>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</si>
  <si>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</si>
  <si>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</si>
  <si>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</si>
  <si>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</si>
  <si>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</si>
  <si>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</si>
  <si>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</si>
  <si>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</si>
  <si>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</si>
  <si>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</si>
  <si>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</si>
  <si>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</si>
  <si>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</si>
  <si>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</si>
  <si>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</si>
  <si>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</si>
  <si>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</si>
  <si>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</si>
  <si>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</si>
  <si>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</si>
  <si>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</si>
  <si>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</si>
  <si>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</si>
  <si>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</si>
  <si>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</si>
  <si>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</si>
  <si>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</si>
  <si>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</si>
  <si>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</si>
  <si>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</si>
  <si>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</si>
  <si>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</si>
  <si>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</si>
  <si>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</si>
  <si>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</si>
  <si>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</si>
  <si>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</si>
  <si>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</si>
  <si>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</si>
  <si>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</si>
  <si>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</si>
  <si>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</si>
  <si>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</si>
  <si>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</si>
  <si>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</si>
  <si>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</si>
  <si>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</si>
  <si>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</si>
  <si>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</si>
  <si>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</si>
  <si>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</si>
  <si>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</si>
  <si>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</si>
  <si>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</si>
  <si>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</si>
  <si>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</si>
  <si>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</si>
  <si>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Hévíz Város Önkormányzat Áht-n belüli végleges pénzeszk. átvétel összesen: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</si>
  <si>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</si>
  <si>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</si>
  <si>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</si>
  <si>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</si>
  <si>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</si>
  <si>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</si>
  <si>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</si>
  <si>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</si>
  <si>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</si>
  <si>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</si>
  <si>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</si>
  <si>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</si>
  <si>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</si>
  <si>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</si>
  <si>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</si>
  <si>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</si>
  <si>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</si>
  <si>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</si>
  <si>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</si>
  <si>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</si>
  <si>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</si>
  <si>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</si>
  <si>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</si>
  <si>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</si>
  <si>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</si>
  <si>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</si>
  <si>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</si>
  <si>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</si>
  <si>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</si>
  <si>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</si>
  <si>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</si>
  <si>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</si>
  <si>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</si>
  <si>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</si>
  <si>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</si>
  <si>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</si>
  <si>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</si>
  <si>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</si>
  <si>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</si>
  <si>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</si>
  <si>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</si>
  <si>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</si>
  <si>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</si>
  <si>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</si>
  <si>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</si>
  <si>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</si>
  <si>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</si>
  <si>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</si>
  <si>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</si>
  <si>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</si>
  <si>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</si>
  <si>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</si>
  <si>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</si>
  <si>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</si>
  <si>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</si>
  <si>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</si>
  <si>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</si>
  <si>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</si>
  <si>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</si>
  <si>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</si>
  <si>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</si>
  <si>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</si>
  <si>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</si>
  <si>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</si>
  <si>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</si>
  <si>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</si>
  <si>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</si>
  <si>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</si>
  <si>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</si>
  <si>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</si>
  <si>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</si>
  <si>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</si>
  <si>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</si>
  <si>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</si>
  <si>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</si>
  <si>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</si>
  <si>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</si>
  <si>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</si>
  <si>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</si>
  <si>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</si>
  <si>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</si>
  <si>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</si>
  <si>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</si>
  <si>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</si>
  <si>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</si>
  <si>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</si>
  <si>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</si>
  <si>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</si>
  <si>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</si>
  <si>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</si>
  <si>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2 550 Ft/fő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</si>
  <si>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</si>
  <si>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</si>
  <si>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</si>
  <si>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</si>
  <si>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</si>
  <si>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</si>
  <si>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</si>
  <si>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</si>
  <si>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</si>
  <si>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</si>
  <si>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</si>
  <si>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</si>
  <si>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</si>
  <si>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</si>
  <si>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</si>
  <si>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</si>
  <si>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</si>
  <si>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</si>
  <si>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</si>
  <si>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</si>
  <si>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</si>
  <si>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</si>
  <si>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</si>
  <si>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</si>
  <si>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</si>
  <si>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</si>
  <si>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</si>
  <si>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</si>
  <si>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</si>
  <si>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2644/2001.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</si>
  <si>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</si>
  <si>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</si>
  <si>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</si>
  <si>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</si>
  <si>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</si>
  <si>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</si>
  <si>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</si>
  <si>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</si>
  <si>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</si>
  <si>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</si>
  <si>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</si>
  <si>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</si>
  <si>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</si>
  <si>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</si>
  <si>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</si>
  <si>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</si>
  <si>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</si>
  <si>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</si>
  <si>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</si>
  <si>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</si>
  <si>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</si>
  <si>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</si>
  <si>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</si>
  <si>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</si>
  <si>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</si>
  <si>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</si>
  <si>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</si>
  <si>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</si>
  <si>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</si>
  <si>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</si>
  <si>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</si>
  <si>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</si>
  <si>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</si>
  <si>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</si>
  <si>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</si>
  <si>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</si>
  <si>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</si>
  <si>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</si>
  <si>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</si>
  <si>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</si>
  <si>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</si>
  <si>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</si>
  <si>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</si>
  <si>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</si>
  <si>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</si>
  <si>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</si>
  <si>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</si>
  <si>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</si>
  <si>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</si>
  <si>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</si>
  <si>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</si>
  <si>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</si>
  <si>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</si>
  <si>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</si>
  <si>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</si>
  <si>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</si>
  <si>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</si>
  <si>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</si>
  <si>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</si>
  <si>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</si>
  <si>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</si>
  <si>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</si>
  <si>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</si>
  <si>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</si>
  <si>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</si>
  <si>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</si>
  <si>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</si>
  <si>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</si>
  <si>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</si>
  <si>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</si>
  <si>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</si>
  <si>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</si>
  <si>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</si>
  <si>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</si>
  <si>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</si>
  <si>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</si>
  <si>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</si>
  <si>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</si>
  <si>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</si>
  <si>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</si>
  <si>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</si>
  <si>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</si>
  <si>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</si>
  <si>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</si>
  <si>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</si>
  <si>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</si>
  <si>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</si>
  <si>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</si>
  <si>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</si>
  <si>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</si>
  <si>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</si>
  <si>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</si>
  <si>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</si>
  <si>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</si>
  <si>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</si>
  <si>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</si>
  <si>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</si>
  <si>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</si>
  <si>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</si>
  <si>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</si>
  <si>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</si>
  <si>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</si>
  <si>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</si>
  <si>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</si>
  <si>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</si>
  <si>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</si>
  <si>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</si>
  <si>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</si>
  <si>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</si>
  <si>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</si>
  <si>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</si>
  <si>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</si>
  <si>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</si>
  <si>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</si>
  <si>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</si>
  <si>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</si>
  <si>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</si>
  <si>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</si>
  <si>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</si>
  <si>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</si>
  <si>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</si>
  <si>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</si>
  <si>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</si>
  <si>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</si>
  <si>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</si>
  <si>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</si>
  <si>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</si>
  <si>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</si>
  <si>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</si>
  <si>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</si>
  <si>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</si>
  <si>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</si>
  <si>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</si>
  <si>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</si>
  <si>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</si>
  <si>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</si>
  <si>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</si>
  <si>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</si>
  <si>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</si>
  <si>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</si>
  <si>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</si>
  <si>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</si>
  <si>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</si>
  <si>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</si>
  <si>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</si>
  <si>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</si>
  <si>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</si>
  <si>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</si>
  <si>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</si>
  <si>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</si>
  <si>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</si>
  <si>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</si>
  <si>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</si>
  <si>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</si>
  <si>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</si>
  <si>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</si>
  <si>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</si>
  <si>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</si>
  <si>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</si>
  <si>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</si>
  <si>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</si>
  <si>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</si>
  <si>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</si>
  <si>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</si>
  <si>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</si>
  <si>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</si>
  <si>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</si>
  <si>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</si>
  <si>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</si>
  <si>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</si>
  <si>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</si>
  <si>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</si>
  <si>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</si>
  <si>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</si>
  <si>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</si>
  <si>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</si>
  <si>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</si>
  <si>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</si>
  <si>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</si>
  <si>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</si>
  <si>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</si>
  <si>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</si>
  <si>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</si>
  <si>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</si>
  <si>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</si>
  <si>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</si>
  <si>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</si>
  <si>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</si>
  <si>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</si>
  <si>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</si>
  <si>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</si>
  <si>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</si>
  <si>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</si>
  <si>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</si>
  <si>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</si>
  <si>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</si>
  <si>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</si>
  <si>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</si>
  <si>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</si>
  <si>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</si>
  <si>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</si>
  <si>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</si>
  <si>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</si>
  <si>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</si>
  <si>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</si>
  <si>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</si>
  <si>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</si>
  <si>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</si>
  <si>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</si>
  <si>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</si>
  <si>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</si>
  <si>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</si>
  <si>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</si>
  <si>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</si>
  <si>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</si>
  <si>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</si>
  <si>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</si>
  <si>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</si>
  <si>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</si>
  <si>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</si>
  <si>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</si>
  <si>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</si>
  <si>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</si>
  <si>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</si>
  <si>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</si>
  <si>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</si>
  <si>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</si>
  <si>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</si>
  <si>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</si>
  <si>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</si>
  <si>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</si>
  <si>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</si>
  <si>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</si>
  <si>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</si>
  <si>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</si>
  <si>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</si>
  <si>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</si>
  <si>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</si>
  <si>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</si>
  <si>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</si>
  <si>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</si>
  <si>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</si>
  <si>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</si>
  <si>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</si>
  <si>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</si>
  <si>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</si>
  <si>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</si>
  <si>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</si>
  <si>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</si>
  <si>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</si>
  <si>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</si>
  <si>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</si>
  <si>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</si>
  <si>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</si>
  <si>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</si>
  <si>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</si>
  <si>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</si>
  <si>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</si>
  <si>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</si>
  <si>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</si>
  <si>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</si>
  <si>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</si>
  <si>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</si>
  <si>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</si>
  <si>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</si>
  <si>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</si>
  <si>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</si>
  <si>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</si>
  <si>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</si>
  <si>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</si>
  <si>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</si>
  <si>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</si>
  <si>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</si>
  <si>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</si>
  <si>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</si>
  <si>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</si>
  <si>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</si>
  <si>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</si>
  <si>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</si>
  <si>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</si>
  <si>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</si>
  <si>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</si>
  <si>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</si>
  <si>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</si>
  <si>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</si>
  <si>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</si>
  <si>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</si>
  <si>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</si>
  <si>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</si>
  <si>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</si>
  <si>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</si>
  <si>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</si>
  <si>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</si>
  <si>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</si>
  <si>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</si>
  <si>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</si>
  <si>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</si>
  <si>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</si>
  <si>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</si>
  <si>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</si>
  <si>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</si>
  <si>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</si>
  <si>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505502 Város és közs.gazd. (Sportszálló alatti Eon vezeték kiváltása)</t>
  </si>
  <si>
    <t>Magyar Máltai Szeretetszolgálat: Támogató szolgálat</t>
  </si>
  <si>
    <t>64.</t>
  </si>
  <si>
    <t>65.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</si>
  <si>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</si>
  <si>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</si>
  <si>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</si>
  <si>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</si>
  <si>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</si>
  <si>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</si>
  <si>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</si>
  <si>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</si>
  <si>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</si>
  <si>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</si>
  <si>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</si>
  <si>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</si>
  <si>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</si>
  <si>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</si>
  <si>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</si>
  <si>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</si>
  <si>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</si>
  <si>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</si>
  <si>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</si>
  <si>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</si>
  <si>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</si>
  <si>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</si>
  <si>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</si>
  <si>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</si>
  <si>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</si>
  <si>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</si>
  <si>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</si>
  <si>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</si>
  <si>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</si>
  <si>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</si>
  <si>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</si>
  <si>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</si>
  <si>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</si>
  <si>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</si>
  <si>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</si>
  <si>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</si>
  <si>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</si>
  <si>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</si>
  <si>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</si>
  <si>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Balaton Airport Kft (működési és marketing tevékenység)</t>
  </si>
  <si>
    <t>Idősek bentlakásos ellátása</t>
  </si>
  <si>
    <t>Családi- és nővédelmi egészségügyi gondozás (védőnők)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</si>
  <si>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</si>
  <si>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</si>
  <si>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</si>
  <si>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</si>
  <si>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</si>
  <si>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</si>
  <si>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</si>
  <si>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</si>
  <si>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</si>
  <si>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</si>
  <si>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</si>
  <si>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</si>
  <si>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</si>
  <si>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</si>
  <si>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</si>
  <si>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</si>
  <si>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</si>
  <si>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</si>
  <si>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</si>
  <si>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</si>
  <si>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</si>
  <si>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</si>
  <si>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</si>
  <si>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</si>
  <si>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</si>
  <si>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</si>
  <si>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</si>
  <si>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</si>
  <si>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</si>
  <si>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</si>
  <si>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</si>
  <si>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</si>
  <si>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</si>
  <si>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</si>
  <si>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Eszközbeszerzés </t>
  </si>
  <si>
    <t>Hévízi Futó és Fitnesz Egyesület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</si>
  <si>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</si>
  <si>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</si>
  <si>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</si>
  <si>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</si>
  <si>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</si>
  <si>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</si>
  <si>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</si>
  <si>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</si>
  <si>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</si>
  <si>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</si>
  <si>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</si>
  <si>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</si>
  <si>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</si>
  <si>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</si>
  <si>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</si>
  <si>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</si>
  <si>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t>2023.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</si>
  <si>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</si>
  <si>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</si>
  <si>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</si>
  <si>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</si>
  <si>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</si>
  <si>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</si>
  <si>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</si>
  <si>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</si>
  <si>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</si>
  <si>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</si>
  <si>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</si>
  <si>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</si>
  <si>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</si>
  <si>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</si>
  <si>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</si>
  <si>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</si>
  <si>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</si>
  <si>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</si>
  <si>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</si>
  <si>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</si>
  <si>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</si>
  <si>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>áthúzodó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</si>
  <si>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</si>
  <si>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</si>
  <si>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</si>
  <si>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</si>
  <si>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</si>
  <si>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</si>
  <si>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</si>
  <si>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</si>
  <si>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</si>
  <si>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</si>
  <si>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</si>
  <si>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</si>
  <si>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</si>
  <si>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</si>
  <si>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</si>
  <si>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</si>
  <si>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</si>
  <si>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</si>
  <si>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</si>
  <si>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</si>
  <si>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</si>
  <si>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</si>
  <si>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</si>
  <si>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</si>
  <si>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</si>
  <si>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</si>
  <si>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</si>
  <si>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</si>
  <si>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</si>
  <si>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</si>
  <si>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</si>
  <si>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</si>
  <si>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</si>
  <si>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</si>
  <si>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</si>
  <si>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</si>
  <si>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</si>
  <si>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</si>
  <si>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</si>
  <si>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</si>
  <si>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</si>
  <si>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</si>
  <si>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</si>
  <si>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</si>
  <si>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</si>
  <si>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</si>
  <si>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</si>
  <si>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</si>
  <si>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</si>
  <si>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</si>
  <si>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</si>
  <si>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</si>
  <si>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</si>
  <si>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</si>
  <si>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</si>
  <si>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</si>
  <si>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</si>
  <si>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</si>
  <si>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505808 Share Music</t>
  </si>
  <si>
    <t>505809 Robots Connecting</t>
  </si>
  <si>
    <t>505807 Knowledge Well</t>
  </si>
  <si>
    <t>Cser Kiadó Hévíz Folyóirat Antológia kiadása</t>
  </si>
  <si>
    <t>2024.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</si>
  <si>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</si>
  <si>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</si>
  <si>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</si>
  <si>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</si>
  <si>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</si>
  <si>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</si>
  <si>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</si>
  <si>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</si>
  <si>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</si>
  <si>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</si>
  <si>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</si>
  <si>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</si>
  <si>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</si>
  <si>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</si>
  <si>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</si>
  <si>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t xml:space="preserve">Ingatlanértékesítés </t>
  </si>
  <si>
    <t>XIV.</t>
  </si>
  <si>
    <t>XV.</t>
  </si>
  <si>
    <t>XVI.</t>
  </si>
  <si>
    <t>Hévíz Turizmus Marketing Egyesület [1/2016(I. 28.) Kt.hat.]</t>
  </si>
  <si>
    <t>Festetics György Művelődési Kp. Össz.:</t>
  </si>
  <si>
    <t>Brunszvik Teréz Napközi Otthonos Óvoda össz.:</t>
  </si>
  <si>
    <t>Alsópáhok adó-átadás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</si>
  <si>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</si>
  <si>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</si>
  <si>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</si>
  <si>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</si>
  <si>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</si>
  <si>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</si>
  <si>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</si>
  <si>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</si>
  <si>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</si>
  <si>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</si>
  <si>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</si>
  <si>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</si>
  <si>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</si>
  <si>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</si>
  <si>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</si>
  <si>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</si>
  <si>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</si>
  <si>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</si>
  <si>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</si>
  <si>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</si>
  <si>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</si>
  <si>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</si>
  <si>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</si>
  <si>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</si>
  <si>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</si>
  <si>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</si>
  <si>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</si>
  <si>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</si>
  <si>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</si>
  <si>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</si>
  <si>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r>
      <t xml:space="preserve">505810 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</si>
  <si>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 xml:space="preserve">Önormányzat 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</si>
  <si>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</si>
  <si>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</si>
  <si>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</si>
  <si>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</si>
  <si>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</si>
  <si>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</si>
  <si>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</si>
  <si>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503103 BTNO intézmény finanszírozás</t>
  </si>
  <si>
    <t>503102 GAMESZ intézmény finanszírozás</t>
  </si>
  <si>
    <t>503101 Polgármesteri Hivatal intézményfinanszírozás</t>
  </si>
  <si>
    <t>502237 MFP Zrínyi utca felújítása</t>
  </si>
  <si>
    <t>502236 Vörösmarty utca járda és útfelújítás</t>
  </si>
  <si>
    <t>502235 TOP-2.1.3-16-ZA1-2021-00047 Csapadékvíz infrastruktúra fejlesztés</t>
  </si>
  <si>
    <t>502234 MFP Kerékpárút építés</t>
  </si>
  <si>
    <t>502229 Kézilabda munkacsarnok beruházás</t>
  </si>
  <si>
    <t>502224 RefurbCulture Pócza villa korszerűsítés</t>
  </si>
  <si>
    <t>502221 GINOP-7.1.6-16-2017-00004 Világörökségi helyszínek fejlesztése</t>
  </si>
  <si>
    <t>502218 Zrínyi utca külterületén közmű és zöldfelület</t>
  </si>
  <si>
    <t>502216 dr. Babócsay utca csap. Vízelvezetés közép-keleti városrész</t>
  </si>
  <si>
    <t>502211 TOP-2.1.2-15-ZA1-2016-00004 Nagyparkoló tér zöldfelületeinek fejlesztése</t>
  </si>
  <si>
    <t>502101 HÉSZ</t>
  </si>
  <si>
    <t>501103 Zrínyi u. 99-179. felújítása</t>
  </si>
  <si>
    <t>018010;018030; 072112</t>
  </si>
  <si>
    <t>011130;</t>
  </si>
  <si>
    <t>011130; 066020</t>
  </si>
  <si>
    <t>011130; 062020; 066020</t>
  </si>
  <si>
    <t>.066020</t>
  </si>
  <si>
    <t>.011130</t>
  </si>
  <si>
    <t>.045170</t>
  </si>
  <si>
    <t>.018030</t>
  </si>
  <si>
    <t>.062020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</si>
  <si>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</si>
  <si>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</si>
  <si>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</si>
  <si>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</si>
  <si>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</si>
  <si>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</si>
  <si>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</si>
  <si>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</si>
  <si>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</si>
  <si>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</si>
  <si>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</si>
  <si>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</si>
  <si>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</si>
  <si>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</si>
  <si>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</si>
  <si>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</si>
  <si>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</si>
  <si>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</si>
  <si>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</si>
  <si>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</si>
  <si>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 xml:space="preserve">6. 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</si>
  <si>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</si>
  <si>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</si>
  <si>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</si>
  <si>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</si>
  <si>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</si>
  <si>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</si>
  <si>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</si>
  <si>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</si>
  <si>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</si>
  <si>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</si>
  <si>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</si>
  <si>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</si>
  <si>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</si>
  <si>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</si>
  <si>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</si>
  <si>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</si>
  <si>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</si>
  <si>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</si>
  <si>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</si>
  <si>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</si>
  <si>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</si>
  <si>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</si>
  <si>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</si>
  <si>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</si>
  <si>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</si>
  <si>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</si>
  <si>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</si>
  <si>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</si>
  <si>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</si>
  <si>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091110 Óvodai nevelés, ellátás szakmai feladatai</t>
  </si>
  <si>
    <t>091140 Óvodai nevelés, ellátás működtetési feladatai</t>
  </si>
  <si>
    <t>Brunszvik Teréz Napközi Otthonos Óvoda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</si>
  <si>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</si>
  <si>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</si>
  <si>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</si>
  <si>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</si>
  <si>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</si>
  <si>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</si>
  <si>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</si>
  <si>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</si>
  <si>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</si>
  <si>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</si>
  <si>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</si>
  <si>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</si>
  <si>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</si>
  <si>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</si>
  <si>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</si>
  <si>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</si>
  <si>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</si>
  <si>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</si>
  <si>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</si>
  <si>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</si>
  <si>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Csapadékvíz infrastruktúra fejlesztés Hévízen TOP-2.1.3-16-ZA1-2021-00047</t>
  </si>
  <si>
    <t>Knowledge Well - elszámolás külföldi partnerrel</t>
  </si>
  <si>
    <t>TOP-2.1.3-16-ZA1-2021-00047 Csapadékvíz infrastruktúra fejlesztés</t>
  </si>
  <si>
    <t>IPA túlfizetés visszafizetése</t>
  </si>
  <si>
    <t>503106 Magyarország 2021. évi központi költségvetéséről szóló 2020. évi XC. törvény 2. melléklet 56. pontja alapján önkormányzat által fizetendő szolidarítási hozzájárulás , Megelőlegezés</t>
  </si>
  <si>
    <t>.045120</t>
  </si>
  <si>
    <t>.061030</t>
  </si>
  <si>
    <t>20,8 fő ellátott</t>
  </si>
  <si>
    <t>502304 Okos parkolás működtetés</t>
  </si>
  <si>
    <t xml:space="preserve">505202 Forrás újság </t>
  </si>
  <si>
    <t>505402  HeBi üzemeltetés</t>
  </si>
  <si>
    <t>505701 Vagyongazdálkodás kiadásai (beruházási hiteltörlesztés CIB: 160.121eFt, dologi kiadások: CIB hitel kamat, értékbecslés)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</si>
  <si>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</si>
  <si>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</si>
  <si>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</si>
  <si>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</si>
  <si>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</si>
  <si>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</si>
  <si>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</si>
  <si>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Választott tisztségviselõk és bizottsági tagok díja</t>
  </si>
  <si>
    <t>Helyi díjak és kitüntetések 16/2012 (III.28.) ör alapján</t>
  </si>
  <si>
    <t>Közoktatásért díjak, kitüntetések 32/201 (IX.25.)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</si>
  <si>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</si>
  <si>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</si>
  <si>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</si>
  <si>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</si>
  <si>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</si>
  <si>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</si>
  <si>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</si>
  <si>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</si>
  <si>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</si>
  <si>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</si>
  <si>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HIV/198/2020.</t>
  </si>
  <si>
    <t xml:space="preserve">Work Med 2000 Bt-Foglalkozás-egészségügyi szolgáltatás </t>
  </si>
  <si>
    <t>TC Informatika Kft - térfigyelő rendszer üzemeltetése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</si>
  <si>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</si>
  <si>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</si>
  <si>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</si>
  <si>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</si>
  <si>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</si>
  <si>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</si>
  <si>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</si>
  <si>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</si>
  <si>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</si>
  <si>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</si>
  <si>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</si>
  <si>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HIV/590-2/2018</t>
  </si>
  <si>
    <t>GAMESZ Hévíz - Kormányablak takarítása</t>
  </si>
  <si>
    <t>dr Gelencsér Anita - Parkolási Iroda bírságbehajtás</t>
  </si>
  <si>
    <t>PMH/18-7/2017</t>
  </si>
  <si>
    <t>DRV Zrt.-térfigyelő kamerarendszer (Héviz 042/1 és Keszthely 5332/1 hrsz)</t>
  </si>
  <si>
    <t>HIV/1298-9/2021</t>
  </si>
  <si>
    <t>HIV/26-97/2019</t>
  </si>
  <si>
    <t>Pefőti Irodalmi Muzeum -  szolgáltatás (Héviz folyóirat)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</si>
  <si>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</si>
  <si>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</si>
  <si>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</si>
  <si>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</si>
  <si>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HIV/173/2022</t>
  </si>
  <si>
    <t>Hévízi TV Nonprofit Kft - Városi televíziós műsorok készítése és közvetítése, MTVA-val együttmüködés</t>
  </si>
  <si>
    <t>VFO/208-10/14</t>
  </si>
  <si>
    <t>Zalaispa Zrt - Hulladék gyűjtés díja</t>
  </si>
  <si>
    <t>HIV/4105-3/2021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</si>
  <si>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</si>
  <si>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</si>
  <si>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</si>
  <si>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</si>
  <si>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HIV/3643-16/2021</t>
  </si>
  <si>
    <t>HIV/259-7/2020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</si>
  <si>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</si>
  <si>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</si>
  <si>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</si>
  <si>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</si>
  <si>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</si>
  <si>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</si>
  <si>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</si>
  <si>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Nemzeti Mobilfizetési Zrt.-parkolás mobil fizetési rendszeren keresztül</t>
  </si>
  <si>
    <t>HIV/178-140/2020</t>
  </si>
  <si>
    <t>Hunguest Hotels Zrt - antenna bérlet</t>
  </si>
  <si>
    <t>Tel-Info Bt.</t>
  </si>
  <si>
    <t>HIV/280-57/2018</t>
  </si>
  <si>
    <t xml:space="preserve">TC Informatika Kft - Adatvédelmi feladatok </t>
  </si>
  <si>
    <t>HIV/10593-2/2021</t>
  </si>
  <si>
    <t>Nagymihály Csaba - Önk.int.rendszergazdai feladatok</t>
  </si>
  <si>
    <t>HIV/479-7/2019</t>
  </si>
  <si>
    <t>Allfordent Kft - fogászati ügyelet ellátás Keszthely</t>
  </si>
  <si>
    <t>Media Control Group Kft.</t>
  </si>
  <si>
    <t>HIV/157-116/2021</t>
  </si>
  <si>
    <t>TC Informatika Kft. - IT rendszergazdai szolg.</t>
  </si>
  <si>
    <t>HIV/522-29/202</t>
  </si>
  <si>
    <t>Magyar Turizmus Média Kft. - megállapodás</t>
  </si>
  <si>
    <t>HIV/157-133/2021</t>
  </si>
  <si>
    <t>Webmark Europe Kft. - weboldal karbantartás</t>
  </si>
  <si>
    <t>HIV178-20/2020</t>
  </si>
  <si>
    <t>NETLOCK Kft. - tanusitványszolgáltatás</t>
  </si>
  <si>
    <t xml:space="preserve">Magyar Telecom </t>
  </si>
  <si>
    <t>Vizmü - vizdij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</si>
  <si>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</si>
  <si>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</si>
  <si>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</si>
  <si>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</si>
  <si>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</si>
  <si>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</si>
  <si>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HIV/522-17/2020</t>
  </si>
  <si>
    <t>HIV/162/2022</t>
  </si>
  <si>
    <t>HÉVÜZ -feladatellátási szerződés -Mozi üzemeltetés és rendezvénytech.szolg.</t>
  </si>
  <si>
    <t>505701 Finanszírozási műveletek (hitelfelvétel)</t>
  </si>
  <si>
    <t>69.</t>
  </si>
  <si>
    <t>70.</t>
  </si>
  <si>
    <t>71.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</si>
  <si>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</si>
  <si>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</si>
  <si>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</si>
  <si>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</si>
  <si>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</si>
  <si>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</si>
  <si>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</si>
  <si>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</si>
  <si>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</si>
  <si>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</si>
  <si>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</si>
  <si>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</si>
  <si>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</si>
  <si>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</si>
  <si>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</si>
  <si>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</si>
  <si>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IV</t>
  </si>
  <si>
    <t>Beruházások</t>
  </si>
  <si>
    <t>Összesen (eFt/év)</t>
  </si>
  <si>
    <t>Egyéb ki nem emelt kiadások összesen I+II+III+IV+V</t>
  </si>
  <si>
    <t>Allianz Bizt. - Casco biztosítás (NKD-199)</t>
  </si>
  <si>
    <t xml:space="preserve">BVT Flottakezelő Kft. - bérleti szerződés (gépjármű) </t>
  </si>
  <si>
    <t>OTP Bank Nyrt - bankköltség</t>
  </si>
  <si>
    <t>Visi Géza - erdészeti szakirányítás</t>
  </si>
  <si>
    <t>Több részletezőt érintő</t>
  </si>
  <si>
    <t>637-2/2009, HIV/724-2/2019, HIV/2699/2019.</t>
  </si>
  <si>
    <t>505202 Forrás újság</t>
  </si>
  <si>
    <t>505701 Vagyongazdálkodás kiadásai</t>
  </si>
  <si>
    <t>Egyedi részletezők</t>
  </si>
  <si>
    <t>Múzeológus (Igazgató)</t>
  </si>
  <si>
    <t>Közművelődési szakember</t>
  </si>
  <si>
    <t>Könyvtáros (mb. igazgató-helyettes)</t>
  </si>
  <si>
    <t>Kisegítő alkalmazott</t>
  </si>
  <si>
    <t>Házi segítségnyújtás (vezető 1 fő és gondozó 5 fő)</t>
  </si>
  <si>
    <t xml:space="preserve">Bölcsődei  dajkák 2 fő  </t>
  </si>
  <si>
    <t>HÉVÜZ Kft Közszolgáltatási szerződés</t>
  </si>
  <si>
    <t>505203 Hévíz TV</t>
  </si>
  <si>
    <t>505204 Egyéb média megjelenés</t>
  </si>
  <si>
    <t>505404 Hévüz Kft (mozi+rendezvények)</t>
  </si>
  <si>
    <t>Választási eljárás normatív támogatása</t>
  </si>
  <si>
    <t>Felvett hitel összege</t>
  </si>
  <si>
    <t>HIV/823-1/2020</t>
  </si>
  <si>
    <t>HIV/178-19/2020</t>
  </si>
  <si>
    <t>HIV/407-1/2021</t>
  </si>
  <si>
    <t>HIV/70-11/2021</t>
  </si>
  <si>
    <t>ZNET Telekom Zrt - internet szolg. Zrinyi 130/b.</t>
  </si>
  <si>
    <t>Építményadó revízió</t>
  </si>
  <si>
    <t>Gépjármű beszerzés</t>
  </si>
  <si>
    <t>AA</t>
  </si>
  <si>
    <t>AB</t>
  </si>
  <si>
    <t>önkormányzatokért felelős  miniszterárium  2022. 01.01-re vonatkozó adata: 4759 fő</t>
  </si>
  <si>
    <t xml:space="preserve">Települési önkormányzatok általános működésének és ágazati feladatainak  2023. évi várható támogatása </t>
  </si>
  <si>
    <t>2023. évi  állami támogatásból származó eredeti előirányzat szerint elszámolható támogatás</t>
  </si>
  <si>
    <t>26.000 Ft/ha</t>
  </si>
  <si>
    <t>335.000 Ft/km</t>
  </si>
  <si>
    <t>85 Ft/m2</t>
  </si>
  <si>
    <t>245 000 Ft/km</t>
  </si>
  <si>
    <t>19 fő</t>
  </si>
  <si>
    <r>
      <t xml:space="preserve">                    Számított alaplétszám (2022. 01.01-i lakosságszám szerint Cserszegtomaj 3689 fő) + (Hévíz lakosságszám szerint 2022. 01.01: 4759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</si>
  <si>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8448 fő</t>
  </si>
  <si>
    <t xml:space="preserve">Egyéb központi támogatás </t>
  </si>
  <si>
    <t>Háziorvosi ügyeleti ellátás:  takaritó 1 fő</t>
  </si>
  <si>
    <t>Bölcsőde:                                                                bölcsődevezető, kisgyermeknevelő1 fő,  valamint  kisgyermeknevelő 4 fő             gyógyped asszisztens: 1 fő</t>
  </si>
  <si>
    <t>Közterülethasználati díj</t>
  </si>
  <si>
    <t>Keszthely adó-átadás</t>
  </si>
  <si>
    <t>72.</t>
  </si>
  <si>
    <t>73.</t>
  </si>
  <si>
    <t>Generáli Biztosító Zrt - Vagyonbiztosítás</t>
  </si>
  <si>
    <t>K&amp;HBizt.- Kötelező felelősségbiztosítás (NKD-199)</t>
  </si>
  <si>
    <t>Generali Biztosító Zrt - Vagyonbiztosítás</t>
  </si>
  <si>
    <t>K&amp;H Bizt.- Kötelező felelősségbiztosítás (NKD-199)</t>
  </si>
  <si>
    <t>HIV/2304-1/2022</t>
  </si>
  <si>
    <t>BVT Flottakezelő Kft. - bérleti szerződés (gépjármü) BIT-869</t>
  </si>
  <si>
    <t>Szerződéses, cél nélküli kifizetés</t>
  </si>
  <si>
    <t>Magyar Telekom Nyrt. - internet szolgáltatás - Erzsébet királyné u. 5. (Rendőrség, térfigyelő kamera)</t>
  </si>
  <si>
    <t>AEGON - HEBI biztosítása</t>
  </si>
  <si>
    <t>Allianz Bizt. - Casco biztosítás (MRU-493)</t>
  </si>
  <si>
    <t>Magyar Posta Bizt - Kötelező felelősségbiztosítás (MRU-493)</t>
  </si>
  <si>
    <t xml:space="preserve">Hévíz Forrás időszaki lap előállítása </t>
  </si>
  <si>
    <t>VÜZ Kft Keszthely - gyepmesteri és állatorvosi tev</t>
  </si>
  <si>
    <t>2026.</t>
  </si>
  <si>
    <r>
      <rPr>
        <sz val="9"/>
        <rFont val="Times New Roman"/>
        <family val="1"/>
        <charset val="238"/>
      </rPr>
      <t>V. Szolidaritási hozzájárulás:  22.209.237.164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[0,5 + (65.335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58.001)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(78.000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58.001)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0,6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= 119.929.881</t>
    </r>
    <r>
      <rPr>
        <sz val="9"/>
        <rFont val="Times New Roman"/>
        <family val="1"/>
        <charset val="238"/>
      </rPr>
      <t xml:space="preserve"> </t>
    </r>
  </si>
  <si>
    <t>92+5x2=102 fő és 92+5x2=102 fő</t>
  </si>
  <si>
    <t>373,5 ha</t>
  </si>
  <si>
    <t>2023.  évi kiadások és bevételek kötelező/nem kötelező feladat megbontásban</t>
  </si>
  <si>
    <t>EMoGÁ Kft</t>
  </si>
  <si>
    <t>E-on - áramdij</t>
  </si>
  <si>
    <t>502225 TOP-3.1.1-15-ZA1-2016-00005 Zala Kétkeréken - Kerékpárút-fejlesztés Keszthely, Hévíz, Cserszegtomaj, és Hahót településeken</t>
  </si>
  <si>
    <t xml:space="preserve">2023. évi pénzügyi mérlege </t>
  </si>
  <si>
    <t>74.</t>
  </si>
  <si>
    <t>2023. évi felhalmozási kiadásai</t>
  </si>
  <si>
    <t>2023. évi költségvetési rendelet</t>
  </si>
  <si>
    <t>2023. évi egyéb működési célú támogatások ÁHT-én beülre és  és működési támogatások ÁHT-n kívülre</t>
  </si>
  <si>
    <t>12.1.1.4. Polgármesteri illetményhez és költségtérítéshez nyújtott támogatás</t>
  </si>
  <si>
    <t>2023. évi költségvetés felhalmozási bevételek</t>
  </si>
  <si>
    <t>2023. évi költségvetés</t>
  </si>
  <si>
    <t>2023. évi közhatalmi bevételek</t>
  </si>
  <si>
    <t xml:space="preserve">2023. évi Pénzügyi mérleg </t>
  </si>
  <si>
    <t>2023. évi pénzügyi mérleg</t>
  </si>
  <si>
    <t>2023. év</t>
  </si>
  <si>
    <t xml:space="preserve">2023. évi pénzügyi mérleg </t>
  </si>
  <si>
    <t xml:space="preserve">2023. évi működési pénzügyi mérleg </t>
  </si>
  <si>
    <t xml:space="preserve">2023. évi felhalmozási pénzügyi mérleg </t>
  </si>
  <si>
    <t>Kézilabda Munkacsarnok építése Hévízen -1455/8 hrsz ingatlan közművesítése ( (XI.24.) KT határozat</t>
  </si>
  <si>
    <t>Diferenciált 720-1200,- Ft/m2/év</t>
  </si>
  <si>
    <t>597,- Ft/fő/éjszaka</t>
  </si>
  <si>
    <t>12.1.1.5. Közvilágítás kiegészítő támogatás</t>
  </si>
  <si>
    <t xml:space="preserve">               Óvodaműködtetési támogatás -üzemeltetési támogatás</t>
  </si>
  <si>
    <t>Hitelállomány 2023. 01. 01. napján</t>
  </si>
  <si>
    <t>HIV/1288-97/2022</t>
  </si>
  <si>
    <t>TC Informatika Kft. - elektronikus információbiztonság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</si>
  <si>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életvitelszerűen tartózkodnak </t>
    </r>
    <r>
      <rPr>
        <b/>
        <sz val="11"/>
        <rFont val="Times New Roman"/>
        <family val="1"/>
        <charset val="238"/>
      </rPr>
      <t>2127</t>
    </r>
    <r>
      <rPr>
        <sz val="11"/>
        <rFont val="Times New Roman"/>
        <family val="1"/>
        <charset val="238"/>
      </rPr>
      <t xml:space="preserve"> adótárgy, </t>
    </r>
    <r>
      <rPr>
        <b/>
        <sz val="11"/>
        <rFont val="Times New Roman"/>
        <family val="1"/>
        <charset val="238"/>
      </rPr>
      <t>298 768</t>
    </r>
    <r>
      <rPr>
        <sz val="11"/>
        <rFont val="Times New Roman"/>
        <family val="1"/>
        <charset val="238"/>
      </rPr>
      <t xml:space="preserve">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</si>
  <si>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          adómentesség azon háziorvos, védőnő vállalkozók részére akik vállalkozási szintű adóalapja adóévben a 20.000 ezer forintot nem haladja meg (</t>
    </r>
    <r>
      <rPr>
        <b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db)</t>
    </r>
  </si>
  <si>
    <t>5 fő teljes mentesség</t>
  </si>
  <si>
    <t>8 fő</t>
  </si>
  <si>
    <t>1 fő</t>
  </si>
  <si>
    <t xml:space="preserve">Polgármesteri Hivatal </t>
  </si>
  <si>
    <t>Csongrádiné Olasz Sára</t>
  </si>
  <si>
    <t>HIV/829-1/2023</t>
  </si>
  <si>
    <t>Csongrádiné Olasz Sára - szakértői közreműködés</t>
  </si>
  <si>
    <t xml:space="preserve">Pintér Tamás EV - szerver üzemeltetés </t>
  </si>
  <si>
    <t>HIV/1288-111/2022</t>
  </si>
  <si>
    <t>Borsos Dorothy e.v. - beruházás lebonyolítás</t>
  </si>
  <si>
    <t>Moriarty Mérnöki Kft - 8331/2/2005 számú vízjogi eng. Felülvizsg.</t>
  </si>
  <si>
    <t>HIV/1706-13/2022</t>
  </si>
  <si>
    <t>HIV/1100-1/2023</t>
  </si>
  <si>
    <t>Magyar Falu Program keretében Kerékpárút építés</t>
  </si>
  <si>
    <t>Mérték  (2023. évi január 1. napjától)</t>
  </si>
  <si>
    <t xml:space="preserve">2023. évi előirányzat összesen </t>
  </si>
  <si>
    <t>Hévízi Tiszta Forrás Dalkör EMVA támogatás előfinanszírozás visszatérítése</t>
  </si>
  <si>
    <t xml:space="preserve">Társadalombiztosítási alap támogatása </t>
  </si>
  <si>
    <r>
      <t xml:space="preserve">  </t>
    </r>
    <r>
      <rPr>
        <sz val="7"/>
        <rFont val="Times New Roman"/>
        <family val="1"/>
        <charset val="238"/>
      </rPr>
      <t xml:space="preserve">    8.1.1. Hitel-, kölcsön felhasználása felhalmozási célra</t>
    </r>
  </si>
  <si>
    <t>21. melléklet a …....../2023. (II.09.) önkormányzati rendelethez</t>
  </si>
  <si>
    <t xml:space="preserve">1. melléklet a …....../2023. (II.09.) önkormányzati rendelethez </t>
  </si>
  <si>
    <t>2. melléklet a …....../2023. (II.09.) önkormányzati rendelethez</t>
  </si>
  <si>
    <t xml:space="preserve">3. melléklet a …....../2023. (II.09.) önkormányzati rendelethez </t>
  </si>
  <si>
    <t>4. melléklet a …....../2023. (II.09.) önkormányzati rendelethez</t>
  </si>
  <si>
    <t xml:space="preserve">5. melléklet a …....../2023. (II.09.) önkormányzati rendelethez </t>
  </si>
  <si>
    <t>6. melléklet a…....../2023. (II.09.) önkormányzati rendelethez</t>
  </si>
  <si>
    <t>7. melléklet a …....../2023. (II.09.) önkormányzati rendelethez</t>
  </si>
  <si>
    <t>8. melléklet a…....../2023. (II.09.)önkormányzati rendelethez</t>
  </si>
  <si>
    <t xml:space="preserve">   9. melléklet a…....../2023. (II.09.) önkormányzati rendelethez</t>
  </si>
  <si>
    <t>10. melléklet a …....../2023. (II.09.) önkormányzati rendelethez</t>
  </si>
  <si>
    <t>11. melléklet a …....../2023. (II.09.) önkormányzati rendelethez</t>
  </si>
  <si>
    <t>12. melléklet a …....../2023. (II.09.) önkormányzati rendelethez</t>
  </si>
  <si>
    <t xml:space="preserve">  13. melléklet a …....../2023. (II.09.) önkormányzati rendelethez</t>
  </si>
  <si>
    <t>14. melléklet a …....../2023. (II.09.) önkormányzati rendelethez</t>
  </si>
  <si>
    <t xml:space="preserve">  15. melléklet a …....../2023. (II.09.) önkormányzati rendelethez</t>
  </si>
  <si>
    <t xml:space="preserve">  16. melléklet a …....../2023. (II.09.) önkormányzati rendelethez</t>
  </si>
  <si>
    <t xml:space="preserve"> 17. melléklet a …....../2023. (II.09.) önkormányzati rendelethez</t>
  </si>
  <si>
    <t xml:space="preserve"> 18. melléklet a …....../2023. (II.09.) önkormányzati rendelethez</t>
  </si>
  <si>
    <t>19. melléklet a …....../2023. (II.09.) önkormányzati rendelethez</t>
  </si>
  <si>
    <t xml:space="preserve"> 20. melléklet a …....../2023. (II.09.)önkormányzati rendelethez</t>
  </si>
  <si>
    <t>22. melléklet a …....../2023. (II.09.) önkormányzati rendelethez</t>
  </si>
  <si>
    <t xml:space="preserve">  23. melléklet a …....../2023. (II.09.) önkormányzati rendelethez</t>
  </si>
  <si>
    <t>24. melléklet a …....../2023. (II.09.) önkormányzati rendelethez</t>
  </si>
  <si>
    <t>25. melléklet a …....../2023. (II.09.) önkormányzati rendelethez</t>
  </si>
  <si>
    <t>Egyéb működési célú támogatások áht. Kívül</t>
  </si>
  <si>
    <t xml:space="preserve">előirányzat felhasználási ütemterv a 2023. évi  költségvetési rendelethez </t>
  </si>
  <si>
    <t>2023. évi  engedélyezett létszámkeret</t>
  </si>
  <si>
    <t>2023. évi előirányzat</t>
  </si>
  <si>
    <t>IV.</t>
  </si>
  <si>
    <t>VI</t>
  </si>
  <si>
    <t>VII.</t>
  </si>
  <si>
    <t>Knowledge Well pályázat során felmerülő árfolyamkülönbözetekre fedezet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</si>
</sst>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#,##0\ _F_t"/>
  </numFmts>
  <fonts count="17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sz val="6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color theme="9" tint="-0.249977111117893"/>
      <name val="Arial CE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sz val="9"/>
      <color theme="9" tint="-0.249977111117893"/>
      <name val="Times New Roman"/>
      <family val="1"/>
      <charset val="238"/>
    </font>
    <font>
      <sz val="6"/>
      <color indexed="10"/>
      <name val="Times New Roman"/>
      <family val="1"/>
      <charset val="238"/>
    </font>
    <font>
      <b/>
      <sz val="6"/>
      <color indexed="10"/>
      <name val="Times New Roman"/>
      <family val="1"/>
      <charset val="238"/>
    </font>
    <font>
      <sz val="6"/>
      <color rgb="FF00B050"/>
      <name val="Times New Roman"/>
      <family val="1"/>
      <charset val="238"/>
    </font>
    <font>
      <b/>
      <sz val="8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3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3" fillId="0" borderId="0"/>
    <xf numFmtId="0" fontId="9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8" fillId="0" borderId="0"/>
    <xf numFmtId="0" fontId="20" fillId="0" borderId="0"/>
    <xf numFmtId="0" fontId="81" fillId="0" borderId="0"/>
    <xf numFmtId="0" fontId="19" fillId="0" borderId="0"/>
    <xf numFmtId="0" fontId="18" fillId="0" borderId="0"/>
    <xf numFmtId="0" fontId="63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517">
    <xf numFmtId="0" fontId="0" fillId="0" borderId="0" xfId="0"/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5" fillId="0" borderId="16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0" xfId="78" applyNumberFormat="1" applyFont="1" applyFill="1" applyBorder="1" applyAlignment="1">
      <alignment horizontal="left" vertical="center" wrapText="1"/>
    </xf>
    <xf numFmtId="0" fontId="58" fillId="0" borderId="0" xfId="78" applyFont="1"/>
    <xf numFmtId="3" fontId="30" fillId="0" borderId="0" xfId="78" applyNumberFormat="1" applyFont="1" applyBorder="1"/>
    <xf numFmtId="3" fontId="25" fillId="0" borderId="16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2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61" fillId="0" borderId="19" xfId="0" applyNumberFormat="1" applyFont="1" applyBorder="1"/>
    <xf numFmtId="3" fontId="55" fillId="0" borderId="20" xfId="0" applyNumberFormat="1" applyFont="1" applyBorder="1"/>
    <xf numFmtId="3" fontId="61" fillId="0" borderId="20" xfId="0" applyNumberFormat="1" applyFont="1" applyBorder="1"/>
    <xf numFmtId="3" fontId="25" fillId="0" borderId="21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0" fontId="67" fillId="0" borderId="0" xfId="0" applyFont="1"/>
    <xf numFmtId="0" fontId="31" fillId="0" borderId="0" xfId="0" applyFont="1"/>
    <xf numFmtId="0" fontId="54" fillId="0" borderId="0" xfId="0" applyFont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6" xfId="0" applyFont="1" applyBorder="1" applyAlignment="1">
      <alignment horizontal="center" vertical="center"/>
    </xf>
    <xf numFmtId="3" fontId="65" fillId="0" borderId="27" xfId="0" applyNumberFormat="1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0" xfId="0" applyNumberFormat="1" applyFont="1" applyBorder="1"/>
    <xf numFmtId="3" fontId="34" fillId="0" borderId="20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4" fillId="0" borderId="0" xfId="0" applyFont="1" applyBorder="1"/>
    <xf numFmtId="3" fontId="64" fillId="0" borderId="20" xfId="0" applyNumberFormat="1" applyFont="1" applyBorder="1"/>
    <xf numFmtId="0" fontId="25" fillId="0" borderId="0" xfId="0" applyFont="1" applyBorder="1"/>
    <xf numFmtId="3" fontId="25" fillId="0" borderId="20" xfId="0" applyNumberFormat="1" applyFont="1" applyBorder="1"/>
    <xf numFmtId="0" fontId="28" fillId="0" borderId="0" xfId="0" applyFont="1" applyBorder="1"/>
    <xf numFmtId="3" fontId="55" fillId="0" borderId="20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0" xfId="0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0" xfId="0" applyFont="1" applyBorder="1"/>
    <xf numFmtId="0" fontId="54" fillId="0" borderId="0" xfId="71" applyFont="1" applyAlignment="1">
      <alignment vertical="center"/>
    </xf>
    <xf numFmtId="0" fontId="72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3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3" fillId="0" borderId="0" xfId="0" applyFont="1" applyAlignment="1">
      <alignment wrapText="1"/>
    </xf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42" fillId="0" borderId="24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3" fillId="0" borderId="24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5" fillId="0" borderId="0" xfId="0" applyFont="1"/>
    <xf numFmtId="3" fontId="56" fillId="0" borderId="0" xfId="0" applyNumberFormat="1" applyFont="1" applyBorder="1"/>
    <xf numFmtId="3" fontId="23" fillId="0" borderId="22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3" fontId="56" fillId="0" borderId="0" xfId="0" applyNumberFormat="1" applyFont="1"/>
    <xf numFmtId="3" fontId="69" fillId="0" borderId="0" xfId="0" applyNumberFormat="1" applyFont="1"/>
    <xf numFmtId="3" fontId="71" fillId="0" borderId="0" xfId="0" applyNumberFormat="1" applyFont="1" applyAlignment="1"/>
    <xf numFmtId="0" fontId="43" fillId="0" borderId="25" xfId="0" applyFont="1" applyBorder="1" applyAlignment="1">
      <alignment wrapText="1"/>
    </xf>
    <xf numFmtId="3" fontId="25" fillId="0" borderId="25" xfId="0" applyNumberFormat="1" applyFont="1" applyBorder="1"/>
    <xf numFmtId="0" fontId="25" fillId="0" borderId="26" xfId="0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76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7" fillId="0" borderId="0" xfId="0" applyFont="1"/>
    <xf numFmtId="0" fontId="28" fillId="0" borderId="0" xfId="0" applyFont="1" applyAlignment="1">
      <alignment horizontal="center" vertical="center"/>
    </xf>
    <xf numFmtId="10" fontId="23" fillId="0" borderId="0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1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8" fillId="0" borderId="0" xfId="0" applyFont="1"/>
    <xf numFmtId="3" fontId="38" fillId="0" borderId="0" xfId="0" applyNumberFormat="1" applyFont="1" applyAlignment="1">
      <alignment horizontal="right"/>
    </xf>
    <xf numFmtId="3" fontId="79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2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6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6" fillId="0" borderId="0" xfId="0" applyNumberFormat="1" applyFont="1"/>
    <xf numFmtId="3" fontId="88" fillId="0" borderId="0" xfId="0" applyNumberFormat="1" applyFont="1"/>
    <xf numFmtId="3" fontId="55" fillId="0" borderId="51" xfId="74" applyNumberFormat="1" applyFont="1" applyBorder="1"/>
    <xf numFmtId="3" fontId="34" fillId="0" borderId="51" xfId="0" applyNumberFormat="1" applyFont="1" applyBorder="1"/>
    <xf numFmtId="3" fontId="28" fillId="0" borderId="51" xfId="0" applyNumberFormat="1" applyFont="1" applyBorder="1"/>
    <xf numFmtId="3" fontId="30" fillId="0" borderId="51" xfId="0" applyNumberFormat="1" applyFont="1" applyBorder="1"/>
    <xf numFmtId="3" fontId="37" fillId="0" borderId="51" xfId="0" applyNumberFormat="1" applyFont="1" applyBorder="1"/>
    <xf numFmtId="3" fontId="25" fillId="0" borderId="51" xfId="0" applyNumberFormat="1" applyFont="1" applyBorder="1"/>
    <xf numFmtId="3" fontId="28" fillId="0" borderId="53" xfId="0" applyNumberFormat="1" applyFont="1" applyBorder="1"/>
    <xf numFmtId="0" fontId="25" fillId="0" borderId="25" xfId="0" applyFont="1" applyBorder="1" applyAlignment="1">
      <alignment wrapText="1"/>
    </xf>
    <xf numFmtId="3" fontId="25" fillId="0" borderId="55" xfId="0" applyNumberFormat="1" applyFont="1" applyBorder="1"/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2" xfId="73" applyFont="1" applyBorder="1" applyAlignment="1">
      <alignment horizontal="center"/>
    </xf>
    <xf numFmtId="0" fontId="51" fillId="0" borderId="22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2" fillId="0" borderId="0" xfId="73" applyFont="1"/>
    <xf numFmtId="3" fontId="35" fillId="0" borderId="53" xfId="0" applyNumberFormat="1" applyFont="1" applyBorder="1"/>
    <xf numFmtId="3" fontId="56" fillId="0" borderId="51" xfId="74" applyNumberFormat="1" applyFont="1" applyBorder="1"/>
    <xf numFmtId="3" fontId="56" fillId="0" borderId="51" xfId="0" applyNumberFormat="1" applyFont="1" applyBorder="1"/>
    <xf numFmtId="3" fontId="35" fillId="0" borderId="51" xfId="0" applyNumberFormat="1" applyFont="1" applyBorder="1"/>
    <xf numFmtId="3" fontId="38" fillId="0" borderId="51" xfId="0" applyNumberFormat="1" applyFont="1" applyBorder="1"/>
    <xf numFmtId="3" fontId="62" fillId="0" borderId="51" xfId="0" applyNumberFormat="1" applyFont="1" applyBorder="1"/>
    <xf numFmtId="0" fontId="30" fillId="0" borderId="51" xfId="0" applyFont="1" applyBorder="1"/>
    <xf numFmtId="3" fontId="23" fillId="0" borderId="51" xfId="0" applyNumberFormat="1" applyFont="1" applyBorder="1"/>
    <xf numFmtId="3" fontId="28" fillId="0" borderId="0" xfId="78" applyNumberFormat="1" applyFont="1" applyBorder="1" applyAlignment="1">
      <alignment vertical="center"/>
    </xf>
    <xf numFmtId="3" fontId="25" fillId="0" borderId="25" xfId="78" applyNumberFormat="1" applyFont="1" applyBorder="1" applyAlignment="1">
      <alignment horizontal="left" vertical="center" wrapText="1"/>
    </xf>
    <xf numFmtId="3" fontId="25" fillId="0" borderId="35" xfId="78" applyNumberFormat="1" applyFont="1" applyBorder="1" applyAlignment="1">
      <alignment horizontal="left" vertical="center" wrapText="1"/>
    </xf>
    <xf numFmtId="3" fontId="25" fillId="0" borderId="29" xfId="78" applyNumberFormat="1" applyFont="1" applyFill="1" applyBorder="1" applyAlignment="1">
      <alignment horizontal="left" vertical="center" wrapText="1"/>
    </xf>
    <xf numFmtId="0" fontId="43" fillId="0" borderId="22" xfId="0" applyFont="1" applyBorder="1" applyAlignment="1">
      <alignment horizontal="center"/>
    </xf>
    <xf numFmtId="3" fontId="56" fillId="0" borderId="20" xfId="0" applyNumberFormat="1" applyFont="1" applyBorder="1"/>
    <xf numFmtId="3" fontId="56" fillId="0" borderId="0" xfId="0" applyNumberFormat="1" applyFont="1" applyFill="1" applyBorder="1"/>
    <xf numFmtId="3" fontId="25" fillId="0" borderId="50" xfId="0" applyNumberFormat="1" applyFont="1" applyBorder="1"/>
    <xf numFmtId="0" fontId="25" fillId="0" borderId="25" xfId="0" applyFont="1" applyBorder="1"/>
    <xf numFmtId="0" fontId="41" fillId="0" borderId="0" xfId="0" applyFont="1" applyBorder="1"/>
    <xf numFmtId="0" fontId="30" fillId="0" borderId="20" xfId="0" applyFont="1" applyBorder="1"/>
    <xf numFmtId="0" fontId="25" fillId="0" borderId="20" xfId="0" applyFont="1" applyBorder="1"/>
    <xf numFmtId="3" fontId="57" fillId="0" borderId="51" xfId="0" applyNumberFormat="1" applyFont="1" applyBorder="1"/>
    <xf numFmtId="0" fontId="37" fillId="0" borderId="20" xfId="0" applyFont="1" applyBorder="1"/>
    <xf numFmtId="3" fontId="78" fillId="0" borderId="0" xfId="0" applyNumberFormat="1" applyFont="1"/>
    <xf numFmtId="3" fontId="78" fillId="0" borderId="20" xfId="0" applyNumberFormat="1" applyFont="1" applyBorder="1"/>
    <xf numFmtId="0" fontId="55" fillId="0" borderId="20" xfId="0" applyFont="1" applyBorder="1"/>
    <xf numFmtId="0" fontId="78" fillId="0" borderId="0" xfId="0" applyFont="1" applyBorder="1"/>
    <xf numFmtId="3" fontId="25" fillId="0" borderId="66" xfId="78" applyNumberFormat="1" applyFont="1" applyBorder="1" applyAlignment="1">
      <alignment horizontal="center" vertical="center"/>
    </xf>
    <xf numFmtId="3" fontId="73" fillId="0" borderId="0" xfId="0" applyNumberFormat="1" applyFont="1" applyAlignment="1">
      <alignment wrapText="1"/>
    </xf>
    <xf numFmtId="4" fontId="31" fillId="0" borderId="22" xfId="71" applyNumberFormat="1" applyFont="1" applyBorder="1" applyAlignment="1">
      <alignment vertical="center"/>
    </xf>
    <xf numFmtId="3" fontId="31" fillId="0" borderId="22" xfId="71" applyNumberFormat="1" applyFont="1" applyBorder="1" applyAlignment="1">
      <alignment vertical="center"/>
    </xf>
    <xf numFmtId="3" fontId="23" fillId="0" borderId="22" xfId="71" applyNumberFormat="1" applyFont="1" applyFill="1" applyBorder="1" applyAlignment="1">
      <alignment vertical="center"/>
    </xf>
    <xf numFmtId="0" fontId="31" fillId="0" borderId="22" xfId="71" applyFont="1" applyBorder="1" applyAlignment="1">
      <alignment vertical="center"/>
    </xf>
    <xf numFmtId="3" fontId="25" fillId="0" borderId="67" xfId="0" applyNumberFormat="1" applyFont="1" applyFill="1" applyBorder="1"/>
    <xf numFmtId="3" fontId="78" fillId="0" borderId="0" xfId="0" applyNumberFormat="1" applyFont="1" applyAlignment="1">
      <alignment wrapText="1"/>
    </xf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3" fontId="25" fillId="0" borderId="0" xfId="0" applyNumberFormat="1" applyFont="1" applyFill="1" applyBorder="1"/>
    <xf numFmtId="0" fontId="25" fillId="0" borderId="20" xfId="0" applyFont="1" applyBorder="1" applyAlignment="1">
      <alignment horizontal="center" vertical="center"/>
    </xf>
    <xf numFmtId="0" fontId="33" fillId="0" borderId="20" xfId="0" applyFont="1" applyBorder="1"/>
    <xf numFmtId="0" fontId="39" fillId="0" borderId="20" xfId="0" applyFont="1" applyBorder="1"/>
    <xf numFmtId="3" fontId="35" fillId="0" borderId="20" xfId="0" applyNumberFormat="1" applyFont="1" applyBorder="1"/>
    <xf numFmtId="0" fontId="35" fillId="0" borderId="20" xfId="0" applyFont="1" applyBorder="1" applyAlignment="1"/>
    <xf numFmtId="0" fontId="30" fillId="0" borderId="20" xfId="0" applyFont="1" applyBorder="1" applyAlignment="1">
      <alignment horizontal="center" vertical="center"/>
    </xf>
    <xf numFmtId="0" fontId="62" fillId="0" borderId="20" xfId="0" applyFont="1" applyBorder="1"/>
    <xf numFmtId="0" fontId="23" fillId="0" borderId="20" xfId="0" applyFont="1" applyBorder="1"/>
    <xf numFmtId="0" fontId="76" fillId="0" borderId="20" xfId="0" applyFont="1" applyBorder="1"/>
    <xf numFmtId="0" fontId="20" fillId="0" borderId="20" xfId="0" applyFont="1" applyBorder="1"/>
    <xf numFmtId="0" fontId="51" fillId="0" borderId="20" xfId="0" applyFont="1" applyBorder="1"/>
    <xf numFmtId="0" fontId="30" fillId="0" borderId="20" xfId="0" applyFont="1" applyBorder="1" applyAlignment="1">
      <alignment horizontal="center" vertical="center" wrapText="1"/>
    </xf>
    <xf numFmtId="0" fontId="35" fillId="0" borderId="0" xfId="78" applyFont="1" applyBorder="1"/>
    <xf numFmtId="0" fontId="41" fillId="0" borderId="71" xfId="0" applyFont="1" applyBorder="1"/>
    <xf numFmtId="0" fontId="41" fillId="0" borderId="51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4" xfId="0" applyNumberFormat="1" applyFont="1" applyBorder="1"/>
    <xf numFmtId="3" fontId="57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3" fontId="96" fillId="0" borderId="22" xfId="71" applyNumberFormat="1" applyFont="1" applyBorder="1" applyAlignment="1">
      <alignment vertical="center"/>
    </xf>
    <xf numFmtId="0" fontId="97" fillId="0" borderId="20" xfId="0" applyFont="1" applyBorder="1"/>
    <xf numFmtId="0" fontId="31" fillId="0" borderId="22" xfId="71" applyFont="1" applyBorder="1" applyAlignment="1">
      <alignment vertical="center" wrapText="1"/>
    </xf>
    <xf numFmtId="3" fontId="23" fillId="0" borderId="22" xfId="71" applyNumberFormat="1" applyFont="1" applyFill="1" applyBorder="1" applyAlignment="1">
      <alignment vertical="center" shrinkToFit="1"/>
    </xf>
    <xf numFmtId="3" fontId="97" fillId="0" borderId="22" xfId="71" applyNumberFormat="1" applyFont="1" applyFill="1" applyBorder="1" applyAlignment="1">
      <alignment vertical="center"/>
    </xf>
    <xf numFmtId="3" fontId="97" fillId="0" borderId="22" xfId="71" applyNumberFormat="1" applyFont="1" applyFill="1" applyBorder="1" applyAlignment="1">
      <alignment horizontal="right" vertical="center"/>
    </xf>
    <xf numFmtId="3" fontId="23" fillId="0" borderId="22" xfId="71" applyNumberFormat="1" applyFont="1" applyFill="1" applyBorder="1" applyAlignment="1">
      <alignment horizontal="right" vertical="center"/>
    </xf>
    <xf numFmtId="0" fontId="96" fillId="0" borderId="22" xfId="71" applyFont="1" applyBorder="1" applyAlignment="1">
      <alignment vertical="center"/>
    </xf>
    <xf numFmtId="4" fontId="96" fillId="0" borderId="22" xfId="71" applyNumberFormat="1" applyFont="1" applyBorder="1" applyAlignment="1">
      <alignment vertical="center"/>
    </xf>
    <xf numFmtId="0" fontId="91" fillId="0" borderId="22" xfId="71" applyFont="1" applyBorder="1" applyAlignment="1">
      <alignment vertical="center"/>
    </xf>
    <xf numFmtId="0" fontId="96" fillId="0" borderId="22" xfId="71" applyFont="1" applyBorder="1" applyAlignment="1">
      <alignment vertical="center" wrapText="1"/>
    </xf>
    <xf numFmtId="164" fontId="97" fillId="0" borderId="22" xfId="71" applyNumberFormat="1" applyFont="1" applyFill="1" applyBorder="1" applyAlignment="1">
      <alignment vertical="center"/>
    </xf>
    <xf numFmtId="3" fontId="97" fillId="0" borderId="23" xfId="71" applyNumberFormat="1" applyFont="1" applyBorder="1" applyAlignment="1">
      <alignment vertical="center"/>
    </xf>
    <xf numFmtId="4" fontId="96" fillId="0" borderId="23" xfId="71" applyNumberFormat="1" applyFont="1" applyBorder="1" applyAlignment="1">
      <alignment vertical="center"/>
    </xf>
    <xf numFmtId="0" fontId="91" fillId="0" borderId="75" xfId="71" applyFont="1" applyFill="1" applyBorder="1" applyAlignment="1">
      <alignment vertical="center"/>
    </xf>
    <xf numFmtId="3" fontId="20" fillId="0" borderId="0" xfId="73" applyNumberFormat="1" applyFont="1"/>
    <xf numFmtId="0" fontId="103" fillId="0" borderId="22" xfId="71" applyFont="1" applyBorder="1" applyAlignment="1">
      <alignment vertical="center"/>
    </xf>
    <xf numFmtId="3" fontId="96" fillId="0" borderId="22" xfId="71" applyNumberFormat="1" applyFont="1" applyBorder="1" applyAlignment="1">
      <alignment vertical="center" wrapText="1"/>
    </xf>
    <xf numFmtId="3" fontId="97" fillId="0" borderId="22" xfId="71" applyNumberFormat="1" applyFont="1" applyFill="1" applyBorder="1" applyAlignment="1">
      <alignment vertical="center" shrinkToFit="1"/>
    </xf>
    <xf numFmtId="3" fontId="97" fillId="0" borderId="22" xfId="71" applyNumberFormat="1" applyFont="1" applyBorder="1" applyAlignment="1">
      <alignment vertical="center" wrapText="1"/>
    </xf>
    <xf numFmtId="0" fontId="42" fillId="0" borderId="0" xfId="0" applyFont="1" applyBorder="1" applyAlignment="1">
      <alignment horizontal="left"/>
    </xf>
    <xf numFmtId="0" fontId="42" fillId="0" borderId="51" xfId="0" applyFont="1" applyFill="1" applyBorder="1" applyAlignment="1">
      <alignment horizontal="left" wrapText="1"/>
    </xf>
    <xf numFmtId="0" fontId="43" fillId="0" borderId="24" xfId="0" applyFont="1" applyBorder="1"/>
    <xf numFmtId="0" fontId="43" fillId="0" borderId="36" xfId="0" applyFont="1" applyBorder="1"/>
    <xf numFmtId="3" fontId="43" fillId="0" borderId="31" xfId="0" applyNumberFormat="1" applyFont="1" applyBorder="1"/>
    <xf numFmtId="3" fontId="31" fillId="0" borderId="22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62" fillId="0" borderId="0" xfId="0" applyFont="1" applyBorder="1"/>
    <xf numFmtId="3" fontId="25" fillId="0" borderId="57" xfId="0" applyNumberFormat="1" applyFont="1" applyBorder="1"/>
    <xf numFmtId="3" fontId="30" fillId="0" borderId="59" xfId="0" applyNumberFormat="1" applyFont="1" applyBorder="1"/>
    <xf numFmtId="3" fontId="30" fillId="0" borderId="48" xfId="0" applyNumberFormat="1" applyFont="1" applyBorder="1"/>
    <xf numFmtId="0" fontId="31" fillId="0" borderId="0" xfId="0" applyFont="1" applyBorder="1" applyAlignment="1">
      <alignment vertical="center" wrapText="1"/>
    </xf>
    <xf numFmtId="3" fontId="30" fillId="0" borderId="16" xfId="78" applyNumberFormat="1" applyFont="1" applyBorder="1"/>
    <xf numFmtId="3" fontId="30" fillId="0" borderId="25" xfId="78" applyNumberFormat="1" applyFont="1" applyBorder="1"/>
    <xf numFmtId="0" fontId="107" fillId="0" borderId="0" xfId="0" applyFont="1" applyBorder="1"/>
    <xf numFmtId="3" fontId="107" fillId="0" borderId="20" xfId="0" applyNumberFormat="1" applyFont="1" applyBorder="1"/>
    <xf numFmtId="0" fontId="56" fillId="0" borderId="0" xfId="0" applyFont="1" applyBorder="1" applyAlignment="1">
      <alignment vertical="center" wrapText="1"/>
    </xf>
    <xf numFmtId="0" fontId="75" fillId="0" borderId="51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92" fillId="0" borderId="0" xfId="71" applyFont="1" applyAlignment="1">
      <alignment vertical="center" wrapText="1"/>
    </xf>
    <xf numFmtId="0" fontId="98" fillId="0" borderId="0" xfId="0" applyFont="1"/>
    <xf numFmtId="3" fontId="75" fillId="0" borderId="20" xfId="0" applyNumberFormat="1" applyFont="1" applyBorder="1"/>
    <xf numFmtId="3" fontId="108" fillId="0" borderId="0" xfId="0" applyNumberFormat="1" applyFont="1" applyBorder="1"/>
    <xf numFmtId="3" fontId="38" fillId="0" borderId="20" xfId="0" applyNumberFormat="1" applyFont="1" applyBorder="1"/>
    <xf numFmtId="3" fontId="57" fillId="0" borderId="20" xfId="0" applyNumberFormat="1" applyFont="1" applyBorder="1"/>
    <xf numFmtId="3" fontId="30" fillId="0" borderId="20" xfId="0" applyNumberFormat="1" applyFont="1" applyBorder="1"/>
    <xf numFmtId="3" fontId="56" fillId="0" borderId="20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68" xfId="0" applyFont="1" applyBorder="1" applyAlignment="1">
      <alignment horizontal="center" vertical="center"/>
    </xf>
    <xf numFmtId="3" fontId="79" fillId="0" borderId="69" xfId="0" applyNumberFormat="1" applyFont="1" applyBorder="1" applyAlignment="1">
      <alignment horizontal="center" vertical="center" wrapText="1"/>
    </xf>
    <xf numFmtId="3" fontId="30" fillId="0" borderId="28" xfId="0" applyNumberFormat="1" applyFont="1" applyBorder="1" applyAlignment="1">
      <alignment horizontal="center" vertical="center"/>
    </xf>
    <xf numFmtId="0" fontId="57" fillId="0" borderId="70" xfId="0" applyFont="1" applyBorder="1"/>
    <xf numFmtId="3" fontId="30" fillId="0" borderId="70" xfId="0" applyNumberFormat="1" applyFont="1" applyBorder="1"/>
    <xf numFmtId="3" fontId="57" fillId="0" borderId="19" xfId="0" applyNumberFormat="1" applyFont="1" applyBorder="1"/>
    <xf numFmtId="3" fontId="107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51" xfId="0" applyNumberFormat="1" applyFont="1" applyBorder="1"/>
    <xf numFmtId="0" fontId="109" fillId="0" borderId="0" xfId="0" applyFont="1" applyBorder="1" applyAlignment="1">
      <alignment vertical="center" wrapText="1"/>
    </xf>
    <xf numFmtId="3" fontId="31" fillId="0" borderId="23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0" fontId="31" fillId="0" borderId="0" xfId="0" applyFont="1" applyBorder="1" applyAlignment="1">
      <alignment wrapText="1"/>
    </xf>
    <xf numFmtId="0" fontId="91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4" xfId="0" applyNumberFormat="1" applyFont="1" applyBorder="1" applyAlignment="1">
      <alignment vertical="center"/>
    </xf>
    <xf numFmtId="3" fontId="35" fillId="0" borderId="51" xfId="74" applyNumberFormat="1" applyFont="1" applyBorder="1"/>
    <xf numFmtId="3" fontId="38" fillId="0" borderId="0" xfId="74" applyNumberFormat="1" applyFont="1" applyBorder="1"/>
    <xf numFmtId="0" fontId="56" fillId="0" borderId="20" xfId="0" applyFont="1" applyBorder="1"/>
    <xf numFmtId="3" fontId="30" fillId="0" borderId="63" xfId="0" applyNumberFormat="1" applyFont="1" applyFill="1" applyBorder="1"/>
    <xf numFmtId="0" fontId="30" fillId="0" borderId="25" xfId="0" applyFont="1" applyBorder="1"/>
    <xf numFmtId="0" fontId="30" fillId="0" borderId="0" xfId="78" applyFont="1" applyAlignment="1">
      <alignment vertical="center"/>
    </xf>
    <xf numFmtId="3" fontId="25" fillId="0" borderId="63" xfId="0" applyNumberFormat="1" applyFont="1" applyBorder="1"/>
    <xf numFmtId="0" fontId="35" fillId="0" borderId="0" xfId="0" applyFont="1" applyAlignment="1">
      <alignment wrapText="1"/>
    </xf>
    <xf numFmtId="0" fontId="28" fillId="0" borderId="42" xfId="0" applyFont="1" applyBorder="1" applyAlignment="1">
      <alignment horizontal="center"/>
    </xf>
    <xf numFmtId="0" fontId="91" fillId="0" borderId="0" xfId="0" applyFont="1" applyAlignment="1">
      <alignment vertical="center" wrapText="1"/>
    </xf>
    <xf numFmtId="3" fontId="30" fillId="0" borderId="67" xfId="0" applyNumberFormat="1" applyFont="1" applyBorder="1"/>
    <xf numFmtId="0" fontId="111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4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5" xfId="0" applyFont="1" applyBorder="1"/>
    <xf numFmtId="0" fontId="42" fillId="0" borderId="35" xfId="0" applyFont="1" applyBorder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0" fontId="42" fillId="0" borderId="23" xfId="0" applyFont="1" applyBorder="1" applyAlignment="1">
      <alignment horizontal="center"/>
    </xf>
    <xf numFmtId="0" fontId="42" fillId="0" borderId="24" xfId="0" applyFont="1" applyBorder="1" applyAlignment="1">
      <alignment horizontal="center"/>
    </xf>
    <xf numFmtId="0" fontId="42" fillId="0" borderId="24" xfId="0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center" wrapText="1"/>
    </xf>
    <xf numFmtId="3" fontId="30" fillId="0" borderId="16" xfId="78" applyNumberFormat="1" applyFont="1" applyBorder="1" applyAlignment="1">
      <alignment vertical="center"/>
    </xf>
    <xf numFmtId="3" fontId="33" fillId="0" borderId="20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00" fillId="0" borderId="0" xfId="0" applyNumberFormat="1" applyFont="1" applyBorder="1"/>
    <xf numFmtId="3" fontId="100" fillId="0" borderId="51" xfId="0" applyNumberFormat="1" applyFont="1" applyBorder="1"/>
    <xf numFmtId="3" fontId="30" fillId="0" borderId="48" xfId="0" applyNumberFormat="1" applyFont="1" applyFill="1" applyBorder="1"/>
    <xf numFmtId="0" fontId="30" fillId="0" borderId="63" xfId="0" applyFont="1" applyBorder="1"/>
    <xf numFmtId="9" fontId="22" fillId="0" borderId="0" xfId="0" applyNumberFormat="1" applyFont="1" applyBorder="1" applyAlignment="1">
      <alignment horizontal="left" vertical="center"/>
    </xf>
    <xf numFmtId="0" fontId="39" fillId="0" borderId="0" xfId="0" applyFont="1" applyBorder="1"/>
    <xf numFmtId="0" fontId="91" fillId="0" borderId="25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5" xfId="0" applyFont="1" applyBorder="1"/>
    <xf numFmtId="0" fontId="43" fillId="0" borderId="57" xfId="0" applyFont="1" applyBorder="1"/>
    <xf numFmtId="0" fontId="47" fillId="0" borderId="25" xfId="0" applyFont="1" applyFill="1" applyBorder="1" applyAlignment="1">
      <alignment wrapText="1"/>
    </xf>
    <xf numFmtId="16" fontId="55" fillId="0" borderId="0" xfId="0" applyNumberFormat="1" applyFont="1" applyBorder="1"/>
    <xf numFmtId="0" fontId="25" fillId="0" borderId="31" xfId="0" applyFont="1" applyBorder="1"/>
    <xf numFmtId="0" fontId="25" fillId="0" borderId="59" xfId="0" applyFont="1" applyBorder="1"/>
    <xf numFmtId="0" fontId="28" fillId="0" borderId="94" xfId="0" applyFont="1" applyBorder="1" applyAlignment="1">
      <alignment horizontal="center"/>
    </xf>
    <xf numFmtId="0" fontId="35" fillId="0" borderId="42" xfId="0" applyFont="1" applyBorder="1" applyAlignment="1">
      <alignment horizontal="center" vertical="center"/>
    </xf>
    <xf numFmtId="0" fontId="30" fillId="0" borderId="31" xfId="0" applyFont="1" applyBorder="1"/>
    <xf numFmtId="0" fontId="31" fillId="25" borderId="0" xfId="0" applyFont="1" applyFill="1" applyBorder="1" applyAlignment="1">
      <alignment vertical="center" wrapText="1"/>
    </xf>
    <xf numFmtId="3" fontId="56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0" fontId="117" fillId="0" borderId="0" xfId="0" applyFont="1"/>
    <xf numFmtId="0" fontId="103" fillId="0" borderId="0" xfId="71" applyFont="1" applyAlignment="1">
      <alignment vertical="center"/>
    </xf>
    <xf numFmtId="0" fontId="96" fillId="0" borderId="0" xfId="71" applyFont="1" applyAlignment="1">
      <alignment vertical="center"/>
    </xf>
    <xf numFmtId="3" fontId="119" fillId="0" borderId="40" xfId="71" applyNumberFormat="1" applyFont="1" applyFill="1" applyBorder="1" applyAlignment="1">
      <alignment horizontal="center" vertical="center" wrapText="1"/>
    </xf>
    <xf numFmtId="3" fontId="119" fillId="0" borderId="30" xfId="71" applyNumberFormat="1" applyFont="1" applyFill="1" applyBorder="1" applyAlignment="1">
      <alignment horizontal="center" vertical="center" wrapText="1"/>
    </xf>
    <xf numFmtId="0" fontId="103" fillId="0" borderId="0" xfId="71" applyFont="1" applyBorder="1" applyAlignment="1">
      <alignment vertical="center"/>
    </xf>
    <xf numFmtId="0" fontId="103" fillId="0" borderId="41" xfId="71" applyFont="1" applyBorder="1" applyAlignment="1">
      <alignment vertical="center"/>
    </xf>
    <xf numFmtId="0" fontId="93" fillId="0" borderId="22" xfId="71" applyFont="1" applyBorder="1" applyAlignment="1">
      <alignment vertical="center"/>
    </xf>
    <xf numFmtId="4" fontId="56" fillId="0" borderId="22" xfId="71" applyNumberFormat="1" applyFont="1" applyBorder="1" applyAlignment="1">
      <alignment vertical="center"/>
    </xf>
    <xf numFmtId="164" fontId="96" fillId="0" borderId="22" xfId="71" applyNumberFormat="1" applyFont="1" applyBorder="1" applyAlignment="1">
      <alignment vertical="center"/>
    </xf>
    <xf numFmtId="0" fontId="101" fillId="0" borderId="22" xfId="71" applyFont="1" applyBorder="1" applyAlignment="1">
      <alignment vertical="center" wrapText="1"/>
    </xf>
    <xf numFmtId="0" fontId="121" fillId="0" borderId="0" xfId="71" applyFont="1" applyAlignment="1">
      <alignment vertical="center"/>
    </xf>
    <xf numFmtId="0" fontId="101" fillId="0" borderId="23" xfId="71" applyFont="1" applyBorder="1" applyAlignment="1">
      <alignment vertical="center" wrapText="1"/>
    </xf>
    <xf numFmtId="0" fontId="25" fillId="0" borderId="42" xfId="0" applyFont="1" applyBorder="1" applyAlignment="1">
      <alignment wrapText="1"/>
    </xf>
    <xf numFmtId="3" fontId="57" fillId="0" borderId="67" xfId="0" applyNumberFormat="1" applyFont="1" applyBorder="1"/>
    <xf numFmtId="0" fontId="30" fillId="0" borderId="42" xfId="0" applyFont="1" applyBorder="1" applyAlignment="1">
      <alignment wrapText="1"/>
    </xf>
    <xf numFmtId="3" fontId="91" fillId="0" borderId="24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0" fontId="82" fillId="0" borderId="0" xfId="73" applyFont="1" applyAlignment="1">
      <alignment wrapText="1"/>
    </xf>
    <xf numFmtId="0" fontId="106" fillId="0" borderId="0" xfId="78" applyFont="1" applyBorder="1"/>
    <xf numFmtId="3" fontId="35" fillId="0" borderId="35" xfId="78" applyNumberFormat="1" applyFont="1" applyBorder="1" applyAlignment="1">
      <alignment vertical="center"/>
    </xf>
    <xf numFmtId="3" fontId="30" fillId="0" borderId="51" xfId="78" applyNumberFormat="1" applyFont="1" applyBorder="1"/>
    <xf numFmtId="0" fontId="20" fillId="0" borderId="0" xfId="0" applyFont="1" applyAlignment="1">
      <alignment horizontal="right"/>
    </xf>
    <xf numFmtId="0" fontId="113" fillId="0" borderId="51" xfId="0" applyFont="1" applyBorder="1" applyAlignment="1">
      <alignment wrapText="1"/>
    </xf>
    <xf numFmtId="0" fontId="91" fillId="0" borderId="51" xfId="0" applyFont="1" applyBorder="1" applyAlignment="1">
      <alignment vertical="center" wrapText="1"/>
    </xf>
    <xf numFmtId="0" fontId="54" fillId="0" borderId="51" xfId="0" applyFont="1" applyBorder="1" applyAlignment="1">
      <alignment wrapText="1"/>
    </xf>
    <xf numFmtId="0" fontId="91" fillId="0" borderId="57" xfId="0" applyFont="1" applyBorder="1" applyAlignment="1">
      <alignment wrapText="1"/>
    </xf>
    <xf numFmtId="0" fontId="91" fillId="0" borderId="51" xfId="0" applyFont="1" applyBorder="1" applyAlignment="1">
      <alignment wrapText="1"/>
    </xf>
    <xf numFmtId="0" fontId="29" fillId="0" borderId="57" xfId="0" applyFont="1" applyBorder="1" applyAlignment="1">
      <alignment wrapText="1"/>
    </xf>
    <xf numFmtId="0" fontId="31" fillId="0" borderId="51" xfId="0" applyFont="1" applyBorder="1" applyAlignment="1">
      <alignment wrapText="1"/>
    </xf>
    <xf numFmtId="0" fontId="39" fillId="0" borderId="93" xfId="0" applyFont="1" applyBorder="1"/>
    <xf numFmtId="0" fontId="38" fillId="0" borderId="51" xfId="0" applyFont="1" applyBorder="1"/>
    <xf numFmtId="0" fontId="35" fillId="0" borderId="51" xfId="0" applyFont="1" applyBorder="1"/>
    <xf numFmtId="0" fontId="25" fillId="0" borderId="86" xfId="0" applyFont="1" applyBorder="1" applyAlignment="1">
      <alignment horizontal="center" vertical="center" wrapText="1"/>
    </xf>
    <xf numFmtId="0" fontId="67" fillId="0" borderId="51" xfId="0" applyFont="1" applyBorder="1"/>
    <xf numFmtId="0" fontId="31" fillId="0" borderId="51" xfId="0" applyFont="1" applyBorder="1"/>
    <xf numFmtId="0" fontId="67" fillId="0" borderId="0" xfId="0" applyFont="1" applyBorder="1"/>
    <xf numFmtId="0" fontId="31" fillId="0" borderId="0" xfId="0" applyFont="1" applyBorder="1"/>
    <xf numFmtId="0" fontId="54" fillId="0" borderId="23" xfId="0" applyFont="1" applyBorder="1" applyAlignment="1">
      <alignment horizontal="center"/>
    </xf>
    <xf numFmtId="0" fontId="54" fillId="0" borderId="51" xfId="0" applyFont="1" applyBorder="1" applyAlignment="1">
      <alignment horizontal="center"/>
    </xf>
    <xf numFmtId="0" fontId="91" fillId="0" borderId="57" xfId="0" applyFont="1" applyBorder="1" applyAlignment="1">
      <alignment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49" fontId="28" fillId="0" borderId="51" xfId="78" applyNumberFormat="1" applyFont="1" applyBorder="1" applyAlignment="1">
      <alignment horizontal="center" vertical="center" wrapText="1"/>
    </xf>
    <xf numFmtId="3" fontId="28" fillId="0" borderId="51" xfId="78" applyNumberFormat="1" applyFont="1" applyBorder="1" applyAlignment="1">
      <alignment horizontal="center" vertical="center" wrapText="1"/>
    </xf>
    <xf numFmtId="49" fontId="25" fillId="0" borderId="51" xfId="78" applyNumberFormat="1" applyFont="1" applyBorder="1" applyAlignment="1">
      <alignment horizontal="center" vertical="center" wrapText="1"/>
    </xf>
    <xf numFmtId="49" fontId="25" fillId="0" borderId="60" xfId="78" applyNumberFormat="1" applyFont="1" applyBorder="1" applyAlignment="1">
      <alignment horizontal="center" vertical="center" wrapText="1"/>
    </xf>
    <xf numFmtId="3" fontId="25" fillId="0" borderId="51" xfId="78" applyNumberFormat="1" applyFont="1" applyBorder="1" applyAlignment="1">
      <alignment horizontal="center" wrapText="1"/>
    </xf>
    <xf numFmtId="49" fontId="35" fillId="0" borderId="51" xfId="78" applyNumberFormat="1" applyFont="1" applyBorder="1" applyAlignment="1">
      <alignment horizontal="center" vertical="center" wrapText="1"/>
    </xf>
    <xf numFmtId="3" fontId="28" fillId="0" borderId="57" xfId="78" applyNumberFormat="1" applyFont="1" applyBorder="1" applyAlignment="1">
      <alignment horizontal="center" vertical="center" wrapText="1"/>
    </xf>
    <xf numFmtId="49" fontId="28" fillId="0" borderId="54" xfId="78" applyNumberFormat="1" applyFont="1" applyBorder="1" applyAlignment="1">
      <alignment horizontal="center" vertical="center" wrapText="1"/>
    </xf>
    <xf numFmtId="49" fontId="28" fillId="0" borderId="57" xfId="78" applyNumberFormat="1" applyFont="1" applyBorder="1" applyAlignment="1">
      <alignment horizontal="center" vertical="center" wrapText="1"/>
    </xf>
    <xf numFmtId="0" fontId="30" fillId="0" borderId="51" xfId="78" applyFont="1" applyBorder="1"/>
    <xf numFmtId="0" fontId="30" fillId="0" borderId="51" xfId="78" applyFont="1" applyBorder="1" applyAlignment="1">
      <alignment vertical="center"/>
    </xf>
    <xf numFmtId="0" fontId="35" fillId="0" borderId="51" xfId="78" applyFont="1" applyBorder="1"/>
    <xf numFmtId="0" fontId="36" fillId="0" borderId="51" xfId="78" applyFont="1" applyBorder="1"/>
    <xf numFmtId="0" fontId="28" fillId="0" borderId="51" xfId="78" applyFont="1" applyBorder="1"/>
    <xf numFmtId="0" fontId="58" fillId="0" borderId="51" xfId="78" applyFont="1" applyBorder="1"/>
    <xf numFmtId="0" fontId="59" fillId="0" borderId="51" xfId="78" applyFont="1" applyBorder="1"/>
    <xf numFmtId="3" fontId="60" fillId="0" borderId="20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96" fillId="0" borderId="24" xfId="0" applyNumberFormat="1" applyFont="1" applyBorder="1"/>
    <xf numFmtId="3" fontId="96" fillId="0" borderId="0" xfId="0" applyNumberFormat="1" applyFont="1"/>
    <xf numFmtId="3" fontId="101" fillId="0" borderId="0" xfId="0" applyNumberFormat="1" applyFont="1"/>
    <xf numFmtId="0" fontId="115" fillId="0" borderId="0" xfId="70" applyFont="1" applyAlignment="1">
      <alignment vertical="center"/>
    </xf>
    <xf numFmtId="0" fontId="120" fillId="0" borderId="0" xfId="71" applyFont="1" applyAlignment="1">
      <alignment vertical="center"/>
    </xf>
    <xf numFmtId="3" fontId="106" fillId="0" borderId="51" xfId="0" applyNumberFormat="1" applyFont="1" applyBorder="1"/>
    <xf numFmtId="0" fontId="122" fillId="0" borderId="51" xfId="0" applyFont="1" applyBorder="1"/>
    <xf numFmtId="49" fontId="106" fillId="0" borderId="51" xfId="78" applyNumberFormat="1" applyFont="1" applyBorder="1" applyAlignment="1">
      <alignment horizontal="center" vertical="center" wrapText="1"/>
    </xf>
    <xf numFmtId="3" fontId="106" fillId="0" borderId="0" xfId="78" applyNumberFormat="1" applyFont="1" applyBorder="1" applyAlignment="1">
      <alignment horizontal="left" vertical="center" wrapText="1"/>
    </xf>
    <xf numFmtId="3" fontId="106" fillId="0" borderId="0" xfId="78" applyNumberFormat="1" applyFont="1" applyBorder="1"/>
    <xf numFmtId="49" fontId="100" fillId="0" borderId="51" xfId="78" applyNumberFormat="1" applyFont="1" applyBorder="1" applyAlignment="1">
      <alignment horizontal="center" vertical="center" wrapText="1"/>
    </xf>
    <xf numFmtId="3" fontId="100" fillId="0" borderId="0" xfId="78" applyNumberFormat="1" applyFont="1" applyBorder="1" applyAlignment="1">
      <alignment horizontal="left" vertical="center" wrapText="1"/>
    </xf>
    <xf numFmtId="49" fontId="100" fillId="0" borderId="57" xfId="78" applyNumberFormat="1" applyFont="1" applyBorder="1" applyAlignment="1">
      <alignment horizontal="center" vertical="center" wrapText="1"/>
    </xf>
    <xf numFmtId="3" fontId="100" fillId="0" borderId="0" xfId="78" applyNumberFormat="1" applyFont="1" applyBorder="1"/>
    <xf numFmtId="49" fontId="100" fillId="0" borderId="54" xfId="78" applyNumberFormat="1" applyFont="1" applyBorder="1" applyAlignment="1">
      <alignment horizontal="center" vertical="center" wrapText="1"/>
    </xf>
    <xf numFmtId="3" fontId="31" fillId="25" borderId="24" xfId="0" applyNumberFormat="1" applyFont="1" applyFill="1" applyBorder="1"/>
    <xf numFmtId="0" fontId="87" fillId="0" borderId="0" xfId="77" applyFont="1"/>
    <xf numFmtId="3" fontId="39" fillId="0" borderId="0" xfId="0" applyNumberFormat="1" applyFont="1"/>
    <xf numFmtId="3" fontId="33" fillId="0" borderId="0" xfId="0" applyNumberFormat="1" applyFont="1"/>
    <xf numFmtId="3" fontId="95" fillId="0" borderId="0" xfId="74" applyNumberFormat="1" applyFont="1" applyBorder="1"/>
    <xf numFmtId="3" fontId="95" fillId="0" borderId="0" xfId="0" applyNumberFormat="1" applyFont="1" applyBorder="1"/>
    <xf numFmtId="3" fontId="95" fillId="0" borderId="51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95" fillId="0" borderId="51" xfId="0" applyNumberFormat="1" applyFont="1" applyBorder="1"/>
    <xf numFmtId="49" fontId="30" fillId="0" borderId="51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57" xfId="78" applyNumberFormat="1" applyFont="1" applyBorder="1" applyAlignment="1">
      <alignment horizontal="center" vertical="center" wrapText="1"/>
    </xf>
    <xf numFmtId="3" fontId="30" fillId="0" borderId="25" xfId="78" applyNumberFormat="1" applyFont="1" applyBorder="1" applyAlignment="1">
      <alignment horizontal="left" vertical="center" wrapText="1"/>
    </xf>
    <xf numFmtId="3" fontId="30" fillId="0" borderId="25" xfId="78" applyNumberFormat="1" applyFont="1" applyBorder="1" applyAlignment="1">
      <alignment vertical="center"/>
    </xf>
    <xf numFmtId="3" fontId="30" fillId="0" borderId="51" xfId="78" applyNumberFormat="1" applyFont="1" applyBorder="1" applyAlignment="1">
      <alignment vertical="center"/>
    </xf>
    <xf numFmtId="49" fontId="35" fillId="0" borderId="54" xfId="78" applyNumberFormat="1" applyFont="1" applyBorder="1" applyAlignment="1">
      <alignment horizontal="center" vertical="center" wrapText="1"/>
    </xf>
    <xf numFmtId="3" fontId="35" fillId="0" borderId="35" xfId="78" applyNumberFormat="1" applyFont="1" applyBorder="1" applyAlignment="1">
      <alignment horizontal="left" vertical="center" wrapText="1"/>
    </xf>
    <xf numFmtId="49" fontId="30" fillId="0" borderId="57" xfId="78" applyNumberFormat="1" applyFont="1" applyBorder="1" applyAlignment="1">
      <alignment horizontal="center" vertical="center" wrapText="1"/>
    </xf>
    <xf numFmtId="3" fontId="30" fillId="0" borderId="57" xfId="78" applyNumberFormat="1" applyFont="1" applyBorder="1" applyAlignment="1">
      <alignment horizontal="left" vertical="center" wrapText="1"/>
    </xf>
    <xf numFmtId="3" fontId="30" fillId="0" borderId="59" xfId="78" applyNumberFormat="1" applyFont="1" applyBorder="1" applyAlignment="1">
      <alignment vertical="center"/>
    </xf>
    <xf numFmtId="3" fontId="30" fillId="0" borderId="16" xfId="78" applyNumberFormat="1" applyFont="1" applyBorder="1" applyAlignment="1">
      <alignment horizontal="left" vertical="center" wrapText="1"/>
    </xf>
    <xf numFmtId="3" fontId="35" fillId="0" borderId="16" xfId="78" applyNumberFormat="1" applyFont="1" applyBorder="1"/>
    <xf numFmtId="3" fontId="91" fillId="0" borderId="48" xfId="0" applyNumberFormat="1" applyFont="1" applyBorder="1"/>
    <xf numFmtId="3" fontId="91" fillId="0" borderId="67" xfId="0" applyNumberFormat="1" applyFont="1" applyBorder="1"/>
    <xf numFmtId="3" fontId="91" fillId="0" borderId="48" xfId="0" applyNumberFormat="1" applyFont="1" applyBorder="1" applyAlignment="1">
      <alignment vertical="center"/>
    </xf>
    <xf numFmtId="3" fontId="91" fillId="0" borderId="24" xfId="0" applyNumberFormat="1" applyFont="1" applyBorder="1" applyAlignment="1">
      <alignment vertical="center"/>
    </xf>
    <xf numFmtId="3" fontId="91" fillId="0" borderId="67" xfId="0" applyNumberFormat="1" applyFont="1" applyBorder="1" applyAlignment="1">
      <alignment vertical="center"/>
    </xf>
    <xf numFmtId="0" fontId="123" fillId="0" borderId="0" xfId="0" applyFont="1" applyBorder="1" applyAlignment="1">
      <alignment horizontal="center" vertical="center" wrapText="1"/>
    </xf>
    <xf numFmtId="49" fontId="106" fillId="0" borderId="0" xfId="0" applyNumberFormat="1" applyFont="1" applyBorder="1" applyAlignment="1">
      <alignment horizontal="center" vertical="center"/>
    </xf>
    <xf numFmtId="165" fontId="106" fillId="0" borderId="0" xfId="0" applyNumberFormat="1" applyFont="1" applyBorder="1" applyAlignment="1">
      <alignment horizontal="center" vertical="center"/>
    </xf>
    <xf numFmtId="0" fontId="105" fillId="0" borderId="0" xfId="0" applyFont="1"/>
    <xf numFmtId="0" fontId="126" fillId="0" borderId="0" xfId="0" applyFont="1" applyBorder="1" applyAlignment="1">
      <alignment wrapText="1"/>
    </xf>
    <xf numFmtId="0" fontId="126" fillId="0" borderId="0" xfId="0" applyFont="1" applyBorder="1"/>
    <xf numFmtId="0" fontId="126" fillId="0" borderId="0" xfId="0" applyFont="1" applyBorder="1" applyAlignment="1">
      <alignment horizontal="right"/>
    </xf>
    <xf numFmtId="0" fontId="125" fillId="0" borderId="0" xfId="0" applyFont="1" applyBorder="1" applyAlignment="1">
      <alignment horizontal="right"/>
    </xf>
    <xf numFmtId="0" fontId="125" fillId="0" borderId="0" xfId="0" applyFont="1" applyBorder="1" applyAlignment="1"/>
    <xf numFmtId="0" fontId="125" fillId="0" borderId="13" xfId="0" applyFont="1" applyBorder="1"/>
    <xf numFmtId="0" fontId="125" fillId="0" borderId="13" xfId="0" applyFont="1" applyBorder="1" applyAlignment="1">
      <alignment horizontal="right"/>
    </xf>
    <xf numFmtId="0" fontId="99" fillId="0" borderId="13" xfId="0" applyFont="1" applyBorder="1" applyAlignment="1">
      <alignment horizontal="right"/>
    </xf>
    <xf numFmtId="0" fontId="126" fillId="0" borderId="18" xfId="0" applyFont="1" applyBorder="1" applyAlignment="1">
      <alignment wrapText="1"/>
    </xf>
    <xf numFmtId="0" fontId="126" fillId="0" borderId="18" xfId="0" applyFont="1" applyBorder="1"/>
    <xf numFmtId="0" fontId="126" fillId="0" borderId="18" xfId="0" applyFont="1" applyBorder="1" applyAlignment="1">
      <alignment horizontal="right"/>
    </xf>
    <xf numFmtId="0" fontId="125" fillId="0" borderId="18" xfId="0" applyFont="1" applyBorder="1" applyAlignment="1">
      <alignment horizontal="right"/>
    </xf>
    <xf numFmtId="0" fontId="99" fillId="0" borderId="0" xfId="0" applyFont="1" applyBorder="1" applyAlignment="1">
      <alignment horizontal="right"/>
    </xf>
    <xf numFmtId="0" fontId="125" fillId="0" borderId="0" xfId="0" applyFont="1" applyBorder="1"/>
    <xf numFmtId="0" fontId="125" fillId="0" borderId="0" xfId="0" applyFont="1" applyBorder="1" applyAlignment="1">
      <alignment wrapText="1"/>
    </xf>
    <xf numFmtId="4" fontId="125" fillId="0" borderId="0" xfId="0" applyNumberFormat="1" applyFont="1" applyBorder="1" applyAlignment="1">
      <alignment horizontal="right"/>
    </xf>
    <xf numFmtId="0" fontId="125" fillId="0" borderId="22" xfId="0" applyFont="1" applyBorder="1" applyAlignment="1">
      <alignment horizontal="right"/>
    </xf>
    <xf numFmtId="0" fontId="125" fillId="0" borderId="76" xfId="0" applyFont="1" applyBorder="1" applyAlignment="1">
      <alignment horizontal="right"/>
    </xf>
    <xf numFmtId="49" fontId="125" fillId="0" borderId="0" xfId="0" applyNumberFormat="1" applyFont="1" applyBorder="1" applyAlignment="1">
      <alignment horizontal="right"/>
    </xf>
    <xf numFmtId="0" fontId="125" fillId="0" borderId="0" xfId="0" applyNumberFormat="1" applyFont="1" applyBorder="1" applyAlignment="1">
      <alignment horizontal="right"/>
    </xf>
    <xf numFmtId="0" fontId="105" fillId="0" borderId="0" xfId="0" applyFont="1" applyAlignment="1">
      <alignment wrapText="1"/>
    </xf>
    <xf numFmtId="3" fontId="97" fillId="0" borderId="0" xfId="0" applyNumberFormat="1" applyFont="1"/>
    <xf numFmtId="0" fontId="84" fillId="0" borderId="12" xfId="0" applyFont="1" applyBorder="1"/>
    <xf numFmtId="0" fontId="84" fillId="0" borderId="12" xfId="0" applyFont="1" applyBorder="1" applyAlignment="1">
      <alignment horizontal="right"/>
    </xf>
    <xf numFmtId="166" fontId="84" fillId="0" borderId="12" xfId="0" applyNumberFormat="1" applyFont="1" applyBorder="1" applyAlignment="1">
      <alignment horizontal="right"/>
    </xf>
    <xf numFmtId="0" fontId="56" fillId="0" borderId="20" xfId="0" applyFont="1" applyBorder="1" applyAlignment="1">
      <alignment wrapText="1"/>
    </xf>
    <xf numFmtId="3" fontId="35" fillId="0" borderId="0" xfId="0" applyNumberFormat="1" applyFont="1" applyAlignment="1">
      <alignment wrapText="1"/>
    </xf>
    <xf numFmtId="0" fontId="30" fillId="0" borderId="25" xfId="0" applyFont="1" applyBorder="1" applyAlignment="1">
      <alignment wrapText="1"/>
    </xf>
    <xf numFmtId="0" fontId="84" fillId="0" borderId="13" xfId="0" applyFont="1" applyBorder="1" applyAlignment="1">
      <alignment wrapText="1"/>
    </xf>
    <xf numFmtId="0" fontId="84" fillId="0" borderId="13" xfId="0" applyFont="1" applyBorder="1"/>
    <xf numFmtId="0" fontId="84" fillId="0" borderId="13" xfId="0" applyFont="1" applyBorder="1" applyAlignment="1">
      <alignment horizontal="right"/>
    </xf>
    <xf numFmtId="0" fontId="84" fillId="0" borderId="0" xfId="0" applyFont="1" applyBorder="1" applyAlignment="1">
      <alignment horizontal="right"/>
    </xf>
    <xf numFmtId="0" fontId="82" fillId="0" borderId="12" xfId="0" applyFont="1" applyBorder="1" applyAlignment="1">
      <alignment horizontal="right"/>
    </xf>
    <xf numFmtId="0" fontId="84" fillId="0" borderId="12" xfId="0" applyFont="1" applyBorder="1" applyAlignment="1">
      <alignment horizontal="right" vertical="center"/>
    </xf>
    <xf numFmtId="164" fontId="84" fillId="0" borderId="12" xfId="0" applyNumberFormat="1" applyFont="1" applyBorder="1" applyAlignment="1">
      <alignment horizontal="right"/>
    </xf>
    <xf numFmtId="166" fontId="84" fillId="24" borderId="12" xfId="0" applyNumberFormat="1" applyFont="1" applyFill="1" applyBorder="1" applyAlignment="1">
      <alignment horizontal="right" vertical="center"/>
    </xf>
    <xf numFmtId="0" fontId="82" fillId="0" borderId="13" xfId="0" applyFont="1" applyBorder="1" applyAlignment="1">
      <alignment horizontal="right"/>
    </xf>
    <xf numFmtId="0" fontId="84" fillId="0" borderId="0" xfId="0" applyFont="1" applyBorder="1" applyAlignment="1">
      <alignment wrapText="1"/>
    </xf>
    <xf numFmtId="0" fontId="84" fillId="0" borderId="22" xfId="0" applyFont="1" applyBorder="1"/>
    <xf numFmtId="0" fontId="85" fillId="0" borderId="22" xfId="0" applyFont="1" applyBorder="1" applyAlignment="1">
      <alignment horizontal="right"/>
    </xf>
    <xf numFmtId="0" fontId="82" fillId="0" borderId="22" xfId="0" applyFont="1" applyBorder="1" applyAlignment="1">
      <alignment horizontal="right"/>
    </xf>
    <xf numFmtId="0" fontId="84" fillId="0" borderId="22" xfId="0" applyFont="1" applyBorder="1" applyAlignment="1">
      <alignment horizontal="right"/>
    </xf>
    <xf numFmtId="0" fontId="84" fillId="0" borderId="0" xfId="0" applyFont="1" applyBorder="1" applyAlignment="1">
      <alignment shrinkToFit="1"/>
    </xf>
    <xf numFmtId="0" fontId="82" fillId="0" borderId="22" xfId="0" applyFont="1" applyBorder="1"/>
    <xf numFmtId="0" fontId="83" fillId="0" borderId="22" xfId="0" applyFont="1" applyBorder="1" applyAlignment="1">
      <alignment horizontal="right"/>
    </xf>
    <xf numFmtId="166" fontId="84" fillId="0" borderId="22" xfId="0" applyNumberFormat="1" applyFont="1" applyBorder="1" applyAlignment="1">
      <alignment horizontal="right"/>
    </xf>
    <xf numFmtId="0" fontId="84" fillId="0" borderId="14" xfId="0" applyFont="1" applyBorder="1" applyAlignment="1">
      <alignment horizontal="right"/>
    </xf>
    <xf numFmtId="0" fontId="84" fillId="0" borderId="10" xfId="0" applyFont="1" applyBorder="1" applyAlignment="1">
      <alignment horizontal="right"/>
    </xf>
    <xf numFmtId="0" fontId="128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76" xfId="0" applyFont="1" applyBorder="1"/>
    <xf numFmtId="0" fontId="20" fillId="0" borderId="18" xfId="0" applyFont="1" applyBorder="1"/>
    <xf numFmtId="3" fontId="35" fillId="0" borderId="51" xfId="78" applyNumberFormat="1" applyFont="1" applyBorder="1"/>
    <xf numFmtId="3" fontId="106" fillId="0" borderId="51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0" fontId="31" fillId="0" borderId="31" xfId="0" applyFont="1" applyBorder="1" applyAlignment="1">
      <alignment horizontal="center"/>
    </xf>
    <xf numFmtId="0" fontId="31" fillId="0" borderId="51" xfId="0" applyFont="1" applyBorder="1" applyAlignment="1">
      <alignment horizontal="center"/>
    </xf>
    <xf numFmtId="0" fontId="38" fillId="0" borderId="0" xfId="0" applyFont="1" applyBorder="1"/>
    <xf numFmtId="3" fontId="30" fillId="0" borderId="67" xfId="0" applyNumberFormat="1" applyFont="1" applyFill="1" applyBorder="1"/>
    <xf numFmtId="165" fontId="28" fillId="0" borderId="97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3" xfId="0" applyNumberFormat="1" applyFont="1" applyBorder="1" applyAlignment="1">
      <alignment horizontal="center" vertical="center"/>
    </xf>
    <xf numFmtId="166" fontId="84" fillId="24" borderId="97" xfId="0" applyNumberFormat="1" applyFont="1" applyFill="1" applyBorder="1" applyAlignment="1">
      <alignment horizontal="right" vertical="center"/>
    </xf>
    <xf numFmtId="166" fontId="125" fillId="24" borderId="84" xfId="0" applyNumberFormat="1" applyFont="1" applyFill="1" applyBorder="1" applyAlignment="1">
      <alignment horizontal="right" vertical="center"/>
    </xf>
    <xf numFmtId="0" fontId="105" fillId="0" borderId="51" xfId="0" applyFont="1" applyBorder="1"/>
    <xf numFmtId="0" fontId="125" fillId="0" borderId="51" xfId="0" applyFont="1" applyBorder="1" applyAlignment="1"/>
    <xf numFmtId="0" fontId="125" fillId="0" borderId="98" xfId="0" applyFont="1" applyBorder="1" applyAlignment="1">
      <alignment horizontal="right"/>
    </xf>
    <xf numFmtId="0" fontId="125" fillId="0" borderId="71" xfId="0" applyFont="1" applyBorder="1" applyAlignment="1">
      <alignment horizontal="right"/>
    </xf>
    <xf numFmtId="0" fontId="125" fillId="0" borderId="51" xfId="0" applyFont="1" applyBorder="1" applyAlignment="1">
      <alignment horizontal="right"/>
    </xf>
    <xf numFmtId="0" fontId="125" fillId="0" borderId="74" xfId="0" applyFont="1" applyBorder="1" applyAlignment="1">
      <alignment horizontal="right"/>
    </xf>
    <xf numFmtId="0" fontId="85" fillId="0" borderId="0" xfId="0" applyFont="1" applyBorder="1" applyAlignment="1">
      <alignment wrapText="1"/>
    </xf>
    <xf numFmtId="0" fontId="82" fillId="0" borderId="14" xfId="0" applyFont="1" applyBorder="1" applyAlignment="1">
      <alignment wrapText="1"/>
    </xf>
    <xf numFmtId="0" fontId="85" fillId="0" borderId="14" xfId="0" applyFont="1" applyBorder="1" applyAlignment="1">
      <alignment wrapText="1"/>
    </xf>
    <xf numFmtId="0" fontId="84" fillId="0" borderId="14" xfId="0" applyFont="1" applyBorder="1" applyAlignment="1">
      <alignment wrapText="1"/>
    </xf>
    <xf numFmtId="0" fontId="125" fillId="0" borderId="56" xfId="0" applyFont="1" applyBorder="1" applyAlignment="1">
      <alignment horizontal="right"/>
    </xf>
    <xf numFmtId="3" fontId="122" fillId="0" borderId="51" xfId="0" applyNumberFormat="1" applyFont="1" applyBorder="1"/>
    <xf numFmtId="0" fontId="106" fillId="0" borderId="51" xfId="0" applyFont="1" applyBorder="1"/>
    <xf numFmtId="3" fontId="106" fillId="0" borderId="14" xfId="0" applyNumberFormat="1" applyFont="1" applyBorder="1"/>
    <xf numFmtId="3" fontId="130" fillId="0" borderId="0" xfId="0" applyNumberFormat="1" applyFont="1" applyBorder="1"/>
    <xf numFmtId="3" fontId="124" fillId="0" borderId="0" xfId="0" applyNumberFormat="1" applyFont="1" applyBorder="1"/>
    <xf numFmtId="3" fontId="124" fillId="0" borderId="0" xfId="0" applyNumberFormat="1" applyFont="1" applyBorder="1" applyAlignment="1">
      <alignment wrapText="1"/>
    </xf>
    <xf numFmtId="164" fontId="97" fillId="0" borderId="0" xfId="71" applyNumberFormat="1" applyFont="1" applyFill="1" applyBorder="1" applyAlignment="1">
      <alignment vertical="center"/>
    </xf>
    <xf numFmtId="3" fontId="119" fillId="0" borderId="64" xfId="71" applyNumberFormat="1" applyFont="1" applyFill="1" applyBorder="1" applyAlignment="1">
      <alignment horizontal="center" vertical="center" wrapText="1"/>
    </xf>
    <xf numFmtId="0" fontId="131" fillId="0" borderId="41" xfId="71" applyFont="1" applyBorder="1" applyAlignment="1">
      <alignment vertical="center" wrapText="1"/>
    </xf>
    <xf numFmtId="0" fontId="119" fillId="0" borderId="22" xfId="71" applyFont="1" applyBorder="1" applyAlignment="1">
      <alignment vertical="center"/>
    </xf>
    <xf numFmtId="0" fontId="120" fillId="0" borderId="0" xfId="71" applyFont="1" applyAlignment="1">
      <alignment wrapText="1"/>
    </xf>
    <xf numFmtId="3" fontId="132" fillId="0" borderId="22" xfId="71" applyNumberFormat="1" applyFont="1" applyBorder="1" applyAlignment="1">
      <alignment vertical="center"/>
    </xf>
    <xf numFmtId="0" fontId="91" fillId="0" borderId="22" xfId="71" applyFont="1" applyBorder="1" applyAlignment="1">
      <alignment vertical="center" wrapText="1"/>
    </xf>
    <xf numFmtId="3" fontId="100" fillId="0" borderId="22" xfId="71" applyNumberFormat="1" applyFont="1" applyBorder="1" applyAlignment="1">
      <alignment vertical="center" wrapText="1"/>
    </xf>
    <xf numFmtId="3" fontId="104" fillId="0" borderId="22" xfId="71" applyNumberFormat="1" applyFont="1" applyBorder="1" applyAlignment="1">
      <alignment horizontal="right" vertical="center"/>
    </xf>
    <xf numFmtId="0" fontId="119" fillId="0" borderId="22" xfId="71" applyFont="1" applyBorder="1" applyAlignment="1">
      <alignment vertical="center" wrapText="1"/>
    </xf>
    <xf numFmtId="0" fontId="93" fillId="0" borderId="22" xfId="71" applyFont="1" applyBorder="1" applyAlignment="1">
      <alignment vertical="center" wrapText="1"/>
    </xf>
    <xf numFmtId="3" fontId="132" fillId="0" borderId="22" xfId="71" applyNumberFormat="1" applyFont="1" applyBorder="1" applyAlignment="1">
      <alignment vertical="center" wrapText="1"/>
    </xf>
    <xf numFmtId="3" fontId="134" fillId="0" borderId="22" xfId="71" applyNumberFormat="1" applyFont="1" applyBorder="1" applyAlignment="1">
      <alignment vertical="center"/>
    </xf>
    <xf numFmtId="3" fontId="135" fillId="0" borderId="22" xfId="75" applyNumberFormat="1" applyFont="1" applyBorder="1" applyAlignment="1">
      <alignment vertical="center"/>
    </xf>
    <xf numFmtId="0" fontId="136" fillId="0" borderId="0" xfId="7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0" fillId="0" borderId="35" xfId="78" applyNumberFormat="1" applyFont="1" applyBorder="1"/>
    <xf numFmtId="3" fontId="138" fillId="0" borderId="51" xfId="0" applyNumberFormat="1" applyFont="1" applyBorder="1"/>
    <xf numFmtId="3" fontId="139" fillId="0" borderId="67" xfId="0" applyNumberFormat="1" applyFont="1" applyBorder="1"/>
    <xf numFmtId="0" fontId="137" fillId="0" borderId="51" xfId="0" applyFont="1" applyBorder="1"/>
    <xf numFmtId="0" fontId="78" fillId="0" borderId="0" xfId="0" applyFont="1" applyAlignment="1">
      <alignment horizontal="center"/>
    </xf>
    <xf numFmtId="0" fontId="142" fillId="0" borderId="0" xfId="0" applyFont="1"/>
    <xf numFmtId="0" fontId="78" fillId="0" borderId="0" xfId="0" applyFont="1" applyAlignment="1">
      <alignment horizontal="right"/>
    </xf>
    <xf numFmtId="0" fontId="78" fillId="0" borderId="0" xfId="0" applyFont="1" applyBorder="1" applyAlignment="1">
      <alignment horizontal="center"/>
    </xf>
    <xf numFmtId="0" fontId="143" fillId="0" borderId="70" xfId="0" applyFont="1" applyBorder="1" applyAlignment="1">
      <alignment horizontal="left" vertical="center"/>
    </xf>
    <xf numFmtId="3" fontId="78" fillId="0" borderId="0" xfId="0" applyNumberFormat="1" applyFont="1" applyBorder="1"/>
    <xf numFmtId="3" fontId="78" fillId="0" borderId="71" xfId="0" applyNumberFormat="1" applyFont="1" applyBorder="1"/>
    <xf numFmtId="0" fontId="142" fillId="0" borderId="0" xfId="0" applyFont="1" applyBorder="1"/>
    <xf numFmtId="0" fontId="65" fillId="0" borderId="0" xfId="0" applyFont="1" applyBorder="1" applyAlignment="1">
      <alignment horizontal="left" vertical="center"/>
    </xf>
    <xf numFmtId="3" fontId="78" fillId="0" borderId="51" xfId="0" applyNumberFormat="1" applyFont="1" applyBorder="1"/>
    <xf numFmtId="0" fontId="65" fillId="0" borderId="25" xfId="0" applyFont="1" applyBorder="1" applyAlignment="1">
      <alignment horizontal="left" vertical="center"/>
    </xf>
    <xf numFmtId="0" fontId="144" fillId="0" borderId="0" xfId="0" applyFont="1" applyBorder="1"/>
    <xf numFmtId="0" fontId="144" fillId="0" borderId="0" xfId="0" applyFont="1"/>
    <xf numFmtId="0" fontId="141" fillId="0" borderId="0" xfId="0" applyFont="1" applyBorder="1" applyAlignment="1">
      <alignment horizontal="left" vertical="center"/>
    </xf>
    <xf numFmtId="3" fontId="102" fillId="0" borderId="51" xfId="0" applyNumberFormat="1" applyFont="1" applyBorder="1"/>
    <xf numFmtId="0" fontId="78" fillId="0" borderId="0" xfId="0" applyFont="1" applyBorder="1" applyAlignment="1">
      <alignment horizontal="left" vertical="center"/>
    </xf>
    <xf numFmtId="3" fontId="145" fillId="0" borderId="51" xfId="0" applyNumberFormat="1" applyFont="1" applyBorder="1"/>
    <xf numFmtId="0" fontId="75" fillId="0" borderId="0" xfId="0" applyFont="1" applyBorder="1" applyAlignment="1">
      <alignment horizontal="left" vertical="center" wrapText="1"/>
    </xf>
    <xf numFmtId="3" fontId="146" fillId="0" borderId="51" xfId="0" applyNumberFormat="1" applyFont="1" applyBorder="1" applyAlignment="1">
      <alignment vertical="center" wrapText="1"/>
    </xf>
    <xf numFmtId="0" fontId="78" fillId="0" borderId="0" xfId="0" applyFont="1" applyBorder="1" applyAlignment="1">
      <alignment horizontal="left" vertical="center" wrapText="1"/>
    </xf>
    <xf numFmtId="0" fontId="65" fillId="0" borderId="25" xfId="0" applyFont="1" applyBorder="1"/>
    <xf numFmtId="0" fontId="65" fillId="0" borderId="0" xfId="0" applyFont="1" applyBorder="1"/>
    <xf numFmtId="0" fontId="143" fillId="0" borderId="0" xfId="0" applyFont="1" applyBorder="1"/>
    <xf numFmtId="0" fontId="147" fillId="0" borderId="0" xfId="0" applyFont="1" applyBorder="1"/>
    <xf numFmtId="0" fontId="65" fillId="0" borderId="25" xfId="0" applyFont="1" applyBorder="1" applyAlignment="1">
      <alignment horizontal="left"/>
    </xf>
    <xf numFmtId="0" fontId="65" fillId="0" borderId="0" xfId="0" applyFont="1"/>
    <xf numFmtId="0" fontId="75" fillId="0" borderId="0" xfId="0" applyFont="1" applyBorder="1"/>
    <xf numFmtId="3" fontId="65" fillId="0" borderId="0" xfId="0" applyNumberFormat="1" applyFont="1" applyFill="1"/>
    <xf numFmtId="0" fontId="148" fillId="0" borderId="0" xfId="0" applyFont="1"/>
    <xf numFmtId="3" fontId="75" fillId="0" borderId="51" xfId="0" applyNumberFormat="1" applyFont="1" applyBorder="1"/>
    <xf numFmtId="0" fontId="142" fillId="0" borderId="0" xfId="0" applyFont="1" applyAlignment="1">
      <alignment vertical="center"/>
    </xf>
    <xf numFmtId="0" fontId="75" fillId="0" borderId="0" xfId="0" applyFont="1" applyAlignment="1">
      <alignment vertical="center"/>
    </xf>
    <xf numFmtId="0" fontId="75" fillId="0" borderId="0" xfId="0" applyFont="1" applyBorder="1" applyAlignment="1">
      <alignment vertical="center" wrapText="1"/>
    </xf>
    <xf numFmtId="0" fontId="75" fillId="0" borderId="0" xfId="0" applyFont="1" applyBorder="1" applyAlignment="1">
      <alignment wrapText="1"/>
    </xf>
    <xf numFmtId="3" fontId="31" fillId="0" borderId="22" xfId="71" applyNumberFormat="1" applyFont="1" applyBorder="1" applyAlignment="1">
      <alignment horizontal="right" vertical="center"/>
    </xf>
    <xf numFmtId="3" fontId="23" fillId="25" borderId="22" xfId="71" applyNumberFormat="1" applyFont="1" applyFill="1" applyBorder="1" applyAlignment="1">
      <alignment vertical="center"/>
    </xf>
    <xf numFmtId="3" fontId="75" fillId="25" borderId="60" xfId="0" applyNumberFormat="1" applyFont="1" applyFill="1" applyBorder="1"/>
    <xf numFmtId="3" fontId="75" fillId="25" borderId="51" xfId="0" applyNumberFormat="1" applyFont="1" applyFill="1" applyBorder="1"/>
    <xf numFmtId="3" fontId="150" fillId="0" borderId="51" xfId="74" applyNumberFormat="1" applyFont="1" applyBorder="1"/>
    <xf numFmtId="3" fontId="137" fillId="0" borderId="51" xfId="0" applyNumberFormat="1" applyFont="1" applyBorder="1"/>
    <xf numFmtId="3" fontId="151" fillId="0" borderId="51" xfId="0" applyNumberFormat="1" applyFont="1" applyBorder="1"/>
    <xf numFmtId="3" fontId="139" fillId="0" borderId="51" xfId="0" applyNumberFormat="1" applyFont="1" applyBorder="1"/>
    <xf numFmtId="3" fontId="79" fillId="0" borderId="51" xfId="0" applyNumberFormat="1" applyFont="1" applyBorder="1"/>
    <xf numFmtId="0" fontId="50" fillId="0" borderId="0" xfId="77" applyFont="1" applyAlignment="1">
      <alignment horizontal="right"/>
    </xf>
    <xf numFmtId="3" fontId="51" fillId="0" borderId="51" xfId="0" applyNumberFormat="1" applyFont="1" applyBorder="1" applyAlignment="1">
      <alignment vertical="center"/>
    </xf>
    <xf numFmtId="0" fontId="51" fillId="0" borderId="51" xfId="0" applyFont="1" applyBorder="1" applyAlignment="1">
      <alignment vertical="center"/>
    </xf>
    <xf numFmtId="0" fontId="20" fillId="0" borderId="51" xfId="0" applyFont="1" applyBorder="1" applyAlignment="1">
      <alignment vertical="center"/>
    </xf>
    <xf numFmtId="3" fontId="51" fillId="0" borderId="57" xfId="0" applyNumberFormat="1" applyFont="1" applyBorder="1" applyAlignment="1">
      <alignment vertical="center"/>
    </xf>
    <xf numFmtId="14" fontId="50" fillId="0" borderId="0" xfId="77" applyNumberFormat="1" applyFont="1" applyAlignment="1">
      <alignment horizontal="right"/>
    </xf>
    <xf numFmtId="0" fontId="75" fillId="0" borderId="51" xfId="0" applyFont="1" applyBorder="1" applyAlignment="1">
      <alignment vertical="center"/>
    </xf>
    <xf numFmtId="0" fontId="107" fillId="0" borderId="0" xfId="71" applyFont="1" applyAlignment="1">
      <alignment horizontal="right" vertical="center"/>
    </xf>
    <xf numFmtId="0" fontId="152" fillId="0" borderId="0" xfId="0" applyFont="1" applyBorder="1"/>
    <xf numFmtId="0" fontId="152" fillId="0" borderId="0" xfId="0" applyFont="1" applyBorder="1" applyAlignment="1">
      <alignment horizontal="left" vertical="center"/>
    </xf>
    <xf numFmtId="0" fontId="75" fillId="0" borderId="0" xfId="0" applyFont="1" applyBorder="1" applyAlignment="1">
      <alignment horizontal="left" vertical="center"/>
    </xf>
    <xf numFmtId="3" fontId="30" fillId="0" borderId="63" xfId="0" applyNumberFormat="1" applyFont="1" applyBorder="1"/>
    <xf numFmtId="3" fontId="56" fillId="0" borderId="0" xfId="0" applyNumberFormat="1" applyFont="1" applyBorder="1" applyAlignment="1">
      <alignment vertical="center" wrapText="1"/>
    </xf>
    <xf numFmtId="3" fontId="75" fillId="0" borderId="0" xfId="0" applyNumberFormat="1" applyFont="1" applyBorder="1" applyAlignment="1">
      <alignment wrapText="1"/>
    </xf>
    <xf numFmtId="49" fontId="28" fillId="0" borderId="36" xfId="78" applyNumberFormat="1" applyFont="1" applyBorder="1" applyAlignment="1">
      <alignment horizontal="center" vertical="center" wrapText="1"/>
    </xf>
    <xf numFmtId="3" fontId="36" fillId="0" borderId="35" xfId="78" applyNumberFormat="1" applyFont="1" applyFill="1" applyBorder="1" applyAlignment="1">
      <alignment horizontal="left" vertical="center" wrapText="1"/>
    </xf>
    <xf numFmtId="49" fontId="28" fillId="0" borderId="31" xfId="78" applyNumberFormat="1" applyFont="1" applyBorder="1" applyAlignment="1">
      <alignment horizontal="center" vertical="center" wrapText="1"/>
    </xf>
    <xf numFmtId="3" fontId="35" fillId="0" borderId="25" xfId="78" applyNumberFormat="1" applyFont="1" applyBorder="1"/>
    <xf numFmtId="3" fontId="108" fillId="0" borderId="20" xfId="0" applyNumberFormat="1" applyFont="1" applyBorder="1"/>
    <xf numFmtId="0" fontId="125" fillId="0" borderId="13" xfId="0" applyFont="1" applyBorder="1" applyAlignment="1"/>
    <xf numFmtId="0" fontId="125" fillId="0" borderId="56" xfId="0" applyFont="1" applyBorder="1" applyAlignment="1"/>
    <xf numFmtId="0" fontId="125" fillId="0" borderId="81" xfId="0" applyFont="1" applyBorder="1" applyAlignment="1">
      <alignment horizontal="right"/>
    </xf>
    <xf numFmtId="0" fontId="99" fillId="0" borderId="73" xfId="0" applyFont="1" applyBorder="1"/>
    <xf numFmtId="0" fontId="127" fillId="0" borderId="73" xfId="0" applyFont="1" applyBorder="1" applyAlignment="1">
      <alignment horizontal="right"/>
    </xf>
    <xf numFmtId="0" fontId="99" fillId="0" borderId="73" xfId="0" applyFont="1" applyBorder="1" applyAlignment="1">
      <alignment horizontal="right"/>
    </xf>
    <xf numFmtId="0" fontId="125" fillId="0" borderId="73" xfId="0" applyFont="1" applyBorder="1" applyAlignment="1">
      <alignment horizontal="right"/>
    </xf>
    <xf numFmtId="0" fontId="125" fillId="0" borderId="74" xfId="0" applyFont="1" applyFill="1" applyBorder="1" applyAlignment="1">
      <alignment horizontal="right"/>
    </xf>
    <xf numFmtId="164" fontId="96" fillId="0" borderId="0" xfId="71" applyNumberFormat="1" applyFont="1" applyFill="1" applyBorder="1" applyAlignment="1">
      <alignment vertical="center"/>
    </xf>
    <xf numFmtId="0" fontId="54" fillId="0" borderId="24" xfId="0" applyFont="1" applyBorder="1" applyAlignment="1">
      <alignment horizontal="center"/>
    </xf>
    <xf numFmtId="0" fontId="29" fillId="0" borderId="94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57" xfId="0" applyFont="1" applyBorder="1" applyAlignment="1">
      <alignment vertical="center" wrapText="1"/>
    </xf>
    <xf numFmtId="0" fontId="91" fillId="0" borderId="94" xfId="0" applyFont="1" applyBorder="1" applyAlignment="1">
      <alignment horizontal="center" vertical="center"/>
    </xf>
    <xf numFmtId="0" fontId="91" fillId="0" borderId="51" xfId="0" applyFont="1" applyBorder="1" applyAlignment="1">
      <alignment horizontal="center" vertical="center"/>
    </xf>
    <xf numFmtId="0" fontId="91" fillId="0" borderId="94" xfId="0" applyFont="1" applyBorder="1" applyAlignment="1">
      <alignment horizontal="center"/>
    </xf>
    <xf numFmtId="0" fontId="91" fillId="0" borderId="42" xfId="0" applyFont="1" applyBorder="1" applyAlignment="1">
      <alignment horizontal="center"/>
    </xf>
    <xf numFmtId="0" fontId="29" fillId="0" borderId="51" xfId="0" applyFont="1" applyBorder="1" applyAlignment="1">
      <alignment horizontal="center"/>
    </xf>
    <xf numFmtId="0" fontId="66" fillId="0" borderId="0" xfId="0" applyFont="1" applyBorder="1" applyAlignment="1">
      <alignment horizontal="right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48" fillId="0" borderId="71" xfId="0" applyFont="1" applyBorder="1"/>
    <xf numFmtId="0" fontId="43" fillId="0" borderId="51" xfId="0" applyFont="1" applyBorder="1" applyAlignment="1">
      <alignment horizontal="left" vertical="center"/>
    </xf>
    <xf numFmtId="0" fontId="42" fillId="0" borderId="54" xfId="0" applyFont="1" applyBorder="1" applyAlignment="1">
      <alignment vertical="center" wrapText="1"/>
    </xf>
    <xf numFmtId="49" fontId="84" fillId="24" borderId="12" xfId="0" applyNumberFormat="1" applyFont="1" applyFill="1" applyBorder="1" applyAlignment="1">
      <alignment horizontal="right" vertical="center"/>
    </xf>
    <xf numFmtId="1" fontId="84" fillId="24" borderId="12" xfId="0" applyNumberFormat="1" applyFont="1" applyFill="1" applyBorder="1" applyAlignment="1">
      <alignment horizontal="right" vertical="center"/>
    </xf>
    <xf numFmtId="166" fontId="84" fillId="0" borderId="97" xfId="0" applyNumberFormat="1" applyFont="1" applyBorder="1" applyAlignment="1">
      <alignment horizontal="right"/>
    </xf>
    <xf numFmtId="0" fontId="84" fillId="0" borderId="97" xfId="0" applyFont="1" applyBorder="1" applyAlignment="1">
      <alignment horizontal="right"/>
    </xf>
    <xf numFmtId="164" fontId="84" fillId="0" borderId="97" xfId="0" applyNumberFormat="1" applyFont="1" applyBorder="1" applyAlignment="1">
      <alignment horizontal="right"/>
    </xf>
    <xf numFmtId="0" fontId="82" fillId="0" borderId="41" xfId="0" applyFont="1" applyBorder="1"/>
    <xf numFmtId="0" fontId="84" fillId="0" borderId="41" xfId="0" applyFont="1" applyBorder="1" applyAlignment="1">
      <alignment horizontal="right"/>
    </xf>
    <xf numFmtId="2" fontId="84" fillId="0" borderId="22" xfId="0" applyNumberFormat="1" applyFont="1" applyBorder="1" applyAlignment="1">
      <alignment horizontal="right"/>
    </xf>
    <xf numFmtId="3" fontId="84" fillId="0" borderId="22" xfId="0" applyNumberFormat="1" applyFont="1" applyBorder="1" applyAlignment="1">
      <alignment horizontal="right"/>
    </xf>
    <xf numFmtId="164" fontId="84" fillId="0" borderId="10" xfId="0" applyNumberFormat="1" applyFont="1" applyBorder="1" applyAlignment="1">
      <alignment horizontal="right"/>
    </xf>
    <xf numFmtId="164" fontId="84" fillId="0" borderId="84" xfId="0" applyNumberFormat="1" applyFont="1" applyBorder="1" applyAlignment="1">
      <alignment horizontal="right"/>
    </xf>
    <xf numFmtId="49" fontId="84" fillId="0" borderId="12" xfId="0" applyNumberFormat="1" applyFont="1" applyBorder="1" applyAlignment="1">
      <alignment horizontal="right"/>
    </xf>
    <xf numFmtId="2" fontId="84" fillId="0" borderId="13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84" fillId="0" borderId="97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84" fillId="24" borderId="26" xfId="0" applyFont="1" applyFill="1" applyBorder="1" applyAlignment="1">
      <alignment horizontal="left" vertical="center" wrapText="1"/>
    </xf>
    <xf numFmtId="0" fontId="84" fillId="0" borderId="26" xfId="0" applyFont="1" applyBorder="1" applyAlignment="1">
      <alignment wrapText="1"/>
    </xf>
    <xf numFmtId="0" fontId="82" fillId="0" borderId="26" xfId="0" applyFont="1" applyBorder="1" applyAlignment="1">
      <alignment wrapText="1"/>
    </xf>
    <xf numFmtId="0" fontId="82" fillId="0" borderId="26" xfId="0" applyFont="1" applyBorder="1" applyAlignment="1">
      <alignment vertical="center" wrapText="1"/>
    </xf>
    <xf numFmtId="0" fontId="20" fillId="0" borderId="81" xfId="0" applyFont="1" applyBorder="1"/>
    <xf numFmtId="0" fontId="82" fillId="0" borderId="81" xfId="0" applyFont="1" applyBorder="1" applyAlignment="1">
      <alignment wrapText="1"/>
    </xf>
    <xf numFmtId="0" fontId="84" fillId="0" borderId="76" xfId="0" applyFont="1" applyBorder="1" applyAlignment="1">
      <alignment shrinkToFit="1"/>
    </xf>
    <xf numFmtId="0" fontId="20" fillId="0" borderId="24" xfId="0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0" fontId="97" fillId="0" borderId="24" xfId="0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26" fillId="0" borderId="22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97" fillId="0" borderId="22" xfId="0" applyFont="1" applyBorder="1" applyAlignment="1">
      <alignment horizontal="center"/>
    </xf>
    <xf numFmtId="0" fontId="84" fillId="0" borderId="23" xfId="0" applyFont="1" applyBorder="1"/>
    <xf numFmtId="0" fontId="82" fillId="0" borderId="23" xfId="0" applyFont="1" applyBorder="1" applyAlignment="1">
      <alignment horizontal="right"/>
    </xf>
    <xf numFmtId="0" fontId="125" fillId="0" borderId="23" xfId="0" applyFont="1" applyBorder="1" applyAlignment="1">
      <alignment horizontal="right"/>
    </xf>
    <xf numFmtId="0" fontId="84" fillId="0" borderId="23" xfId="0" applyFont="1" applyBorder="1" applyAlignment="1">
      <alignment horizontal="right"/>
    </xf>
    <xf numFmtId="2" fontId="84" fillId="0" borderId="23" xfId="0" applyNumberFormat="1" applyFont="1" applyBorder="1" applyAlignment="1">
      <alignment horizontal="right"/>
    </xf>
    <xf numFmtId="4" fontId="84" fillId="0" borderId="23" xfId="0" applyNumberFormat="1" applyFont="1" applyBorder="1" applyAlignment="1">
      <alignment horizontal="right"/>
    </xf>
    <xf numFmtId="0" fontId="84" fillId="0" borderId="39" xfId="0" applyFont="1" applyBorder="1" applyAlignment="1">
      <alignment wrapText="1"/>
    </xf>
    <xf numFmtId="0" fontId="23" fillId="0" borderId="41" xfId="0" applyFont="1" applyBorder="1" applyAlignment="1">
      <alignment horizontal="center"/>
    </xf>
    <xf numFmtId="0" fontId="141" fillId="0" borderId="35" xfId="0" applyFont="1" applyBorder="1" applyAlignment="1">
      <alignment horizontal="left" vertical="center"/>
    </xf>
    <xf numFmtId="3" fontId="75" fillId="0" borderId="54" xfId="0" applyNumberFormat="1" applyFont="1" applyBorder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43" fillId="0" borderId="102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/>
    </xf>
    <xf numFmtId="0" fontId="42" fillId="0" borderId="51" xfId="0" applyFont="1" applyBorder="1" applyAlignment="1">
      <alignment vertical="center" wrapText="1"/>
    </xf>
    <xf numFmtId="0" fontId="41" fillId="0" borderId="0" xfId="0" applyFont="1" applyAlignment="1">
      <alignment vertical="center"/>
    </xf>
    <xf numFmtId="0" fontId="35" fillId="0" borderId="5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1" xfId="0" applyFont="1" applyBorder="1" applyAlignment="1">
      <alignment vertical="center"/>
    </xf>
    <xf numFmtId="0" fontId="33" fillId="0" borderId="20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0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0" fontId="25" fillId="0" borderId="94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76" xfId="0" applyNumberFormat="1" applyFont="1" applyBorder="1"/>
    <xf numFmtId="3" fontId="26" fillId="0" borderId="81" xfId="0" applyNumberFormat="1" applyFont="1" applyBorder="1"/>
    <xf numFmtId="3" fontId="26" fillId="0" borderId="16" xfId="0" applyNumberFormat="1" applyFont="1" applyBorder="1"/>
    <xf numFmtId="3" fontId="23" fillId="0" borderId="14" xfId="0" applyNumberFormat="1" applyFont="1" applyBorder="1"/>
    <xf numFmtId="3" fontId="23" fillId="0" borderId="18" xfId="0" applyNumberFormat="1" applyFont="1" applyBorder="1"/>
    <xf numFmtId="2" fontId="84" fillId="0" borderId="10" xfId="0" applyNumberFormat="1" applyFont="1" applyBorder="1" applyAlignment="1">
      <alignment horizontal="right"/>
    </xf>
    <xf numFmtId="0" fontId="78" fillId="0" borderId="38" xfId="0" applyFont="1" applyBorder="1" applyAlignment="1">
      <alignment horizontal="center"/>
    </xf>
    <xf numFmtId="0" fontId="78" fillId="0" borderId="101" xfId="0" applyFont="1" applyBorder="1" applyAlignment="1">
      <alignment horizontal="center"/>
    </xf>
    <xf numFmtId="0" fontId="65" fillId="0" borderId="59" xfId="0" applyFont="1" applyBorder="1" applyAlignment="1">
      <alignment horizontal="center"/>
    </xf>
    <xf numFmtId="3" fontId="65" fillId="0" borderId="57" xfId="0" applyNumberFormat="1" applyFont="1" applyFill="1" applyBorder="1"/>
    <xf numFmtId="0" fontId="78" fillId="0" borderId="20" xfId="0" applyFont="1" applyBorder="1" applyAlignment="1">
      <alignment horizontal="center"/>
    </xf>
    <xf numFmtId="0" fontId="65" fillId="0" borderId="101" xfId="0" applyFont="1" applyBorder="1" applyAlignment="1">
      <alignment horizontal="center"/>
    </xf>
    <xf numFmtId="3" fontId="79" fillId="0" borderId="57" xfId="0" applyNumberFormat="1" applyFont="1" applyBorder="1"/>
    <xf numFmtId="0" fontId="65" fillId="0" borderId="20" xfId="0" applyFont="1" applyBorder="1" applyAlignment="1">
      <alignment horizontal="center"/>
    </xf>
    <xf numFmtId="0" fontId="75" fillId="0" borderId="0" xfId="0" applyFont="1" applyBorder="1" applyAlignment="1">
      <alignment vertical="center"/>
    </xf>
    <xf numFmtId="0" fontId="78" fillId="0" borderId="59" xfId="0" applyFont="1" applyBorder="1" applyAlignment="1">
      <alignment horizontal="center"/>
    </xf>
    <xf numFmtId="0" fontId="65" fillId="0" borderId="72" xfId="0" applyFont="1" applyBorder="1" applyAlignment="1">
      <alignment horizontal="center"/>
    </xf>
    <xf numFmtId="0" fontId="65" fillId="0" borderId="103" xfId="0" applyFont="1" applyBorder="1"/>
    <xf numFmtId="3" fontId="79" fillId="0" borderId="104" xfId="0" applyNumberFormat="1" applyFont="1" applyBorder="1"/>
    <xf numFmtId="3" fontId="51" fillId="0" borderId="31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3" xfId="0" applyFont="1" applyBorder="1" applyAlignment="1">
      <alignment horizontal="center"/>
    </xf>
    <xf numFmtId="0" fontId="20" fillId="0" borderId="24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/>
    </xf>
    <xf numFmtId="0" fontId="51" fillId="0" borderId="31" xfId="0" applyFont="1" applyBorder="1" applyAlignment="1">
      <alignment horizontal="center"/>
    </xf>
    <xf numFmtId="0" fontId="51" fillId="0" borderId="36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3" fontId="29" fillId="0" borderId="65" xfId="0" applyNumberFormat="1" applyFont="1" applyBorder="1" applyAlignment="1">
      <alignment horizontal="center" vertical="center" wrapText="1"/>
    </xf>
    <xf numFmtId="0" fontId="74" fillId="0" borderId="20" xfId="0" applyFont="1" applyBorder="1"/>
    <xf numFmtId="0" fontId="24" fillId="0" borderId="0" xfId="0" applyFont="1" applyBorder="1"/>
    <xf numFmtId="0" fontId="22" fillId="0" borderId="2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0" xfId="0" applyFont="1" applyBorder="1" applyAlignment="1">
      <alignment vertical="center"/>
    </xf>
    <xf numFmtId="0" fontId="22" fillId="0" borderId="20" xfId="0" applyFont="1" applyBorder="1"/>
    <xf numFmtId="0" fontId="90" fillId="0" borderId="20" xfId="0" applyFont="1" applyFill="1" applyBorder="1"/>
    <xf numFmtId="0" fontId="24" fillId="0" borderId="20" xfId="0" applyFont="1" applyBorder="1"/>
    <xf numFmtId="0" fontId="22" fillId="0" borderId="20" xfId="0" applyFont="1" applyBorder="1" applyAlignment="1">
      <alignment vertical="top"/>
    </xf>
    <xf numFmtId="0" fontId="24" fillId="0" borderId="106" xfId="0" applyFont="1" applyBorder="1"/>
    <xf numFmtId="0" fontId="51" fillId="0" borderId="105" xfId="0" applyFont="1" applyBorder="1" applyAlignment="1">
      <alignment horizontal="center"/>
    </xf>
    <xf numFmtId="3" fontId="26" fillId="0" borderId="105" xfId="0" applyNumberFormat="1" applyFont="1" applyBorder="1" applyAlignment="1">
      <alignment horizontal="center"/>
    </xf>
    <xf numFmtId="3" fontId="26" fillId="0" borderId="65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3" fontId="26" fillId="0" borderId="84" xfId="0" applyNumberFormat="1" applyFont="1" applyBorder="1"/>
    <xf numFmtId="3" fontId="26" fillId="0" borderId="55" xfId="0" applyNumberFormat="1" applyFont="1" applyBorder="1"/>
    <xf numFmtId="3" fontId="26" fillId="0" borderId="53" xfId="0" applyNumberFormat="1" applyFont="1" applyBorder="1"/>
    <xf numFmtId="3" fontId="26" fillId="0" borderId="98" xfId="0" applyNumberFormat="1" applyFont="1" applyBorder="1"/>
    <xf numFmtId="0" fontId="51" fillId="0" borderId="14" xfId="0" applyFont="1" applyBorder="1"/>
    <xf numFmtId="3" fontId="26" fillId="0" borderId="25" xfId="0" applyNumberFormat="1" applyFont="1" applyBorder="1"/>
    <xf numFmtId="3" fontId="26" fillId="0" borderId="67" xfId="0" applyNumberFormat="1" applyFont="1" applyBorder="1"/>
    <xf numFmtId="0" fontId="51" fillId="0" borderId="16" xfId="0" applyFont="1" applyBorder="1"/>
    <xf numFmtId="0" fontId="51" fillId="0" borderId="25" xfId="0" applyFont="1" applyBorder="1"/>
    <xf numFmtId="0" fontId="51" fillId="0" borderId="41" xfId="0" applyFont="1" applyBorder="1" applyAlignment="1">
      <alignment horizontal="center"/>
    </xf>
    <xf numFmtId="3" fontId="35" fillId="0" borderId="0" xfId="0" applyNumberFormat="1" applyFont="1" applyAlignment="1">
      <alignment vertical="center" wrapText="1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0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0" xfId="0" applyFont="1" applyBorder="1" applyAlignment="1">
      <alignment horizontal="center" vertical="center"/>
    </xf>
    <xf numFmtId="0" fontId="35" fillId="0" borderId="101" xfId="0" applyFont="1" applyBorder="1" applyAlignment="1">
      <alignment horizontal="center" vertical="center"/>
    </xf>
    <xf numFmtId="0" fontId="20" fillId="0" borderId="108" xfId="0" applyFont="1" applyBorder="1" applyAlignment="1">
      <alignment horizontal="center"/>
    </xf>
    <xf numFmtId="3" fontId="30" fillId="0" borderId="57" xfId="78" applyNumberFormat="1" applyFont="1" applyBorder="1"/>
    <xf numFmtId="3" fontId="34" fillId="0" borderId="0" xfId="68" applyNumberFormat="1" applyFont="1" applyBorder="1" applyAlignment="1"/>
    <xf numFmtId="3" fontId="153" fillId="0" borderId="0" xfId="68" applyNumberFormat="1" applyFont="1" applyBorder="1" applyAlignment="1"/>
    <xf numFmtId="0" fontId="154" fillId="0" borderId="0" xfId="71" applyFont="1" applyAlignment="1">
      <alignment vertical="center"/>
    </xf>
    <xf numFmtId="0" fontId="154" fillId="0" borderId="0" xfId="71" applyFont="1" applyBorder="1" applyAlignment="1">
      <alignment vertical="center"/>
    </xf>
    <xf numFmtId="0" fontId="128" fillId="0" borderId="0" xfId="71" applyFont="1" applyAlignment="1">
      <alignment wrapText="1"/>
    </xf>
    <xf numFmtId="0" fontId="154" fillId="0" borderId="0" xfId="71" applyFont="1" applyAlignment="1">
      <alignment wrapText="1"/>
    </xf>
    <xf numFmtId="3" fontId="156" fillId="0" borderId="0" xfId="71" applyNumberFormat="1" applyFont="1" applyAlignment="1">
      <alignment vertical="center"/>
    </xf>
    <xf numFmtId="0" fontId="156" fillId="0" borderId="0" xfId="71" applyFont="1" applyAlignment="1">
      <alignment vertical="center"/>
    </xf>
    <xf numFmtId="3" fontId="154" fillId="0" borderId="0" xfId="71" applyNumberFormat="1" applyFont="1" applyAlignment="1">
      <alignment vertical="center"/>
    </xf>
    <xf numFmtId="0" fontId="128" fillId="0" borderId="0" xfId="71" applyFont="1" applyAlignment="1">
      <alignment vertical="center" wrapText="1"/>
    </xf>
    <xf numFmtId="0" fontId="154" fillId="0" borderId="0" xfId="71" applyFont="1" applyAlignment="1">
      <alignment vertical="center" wrapText="1"/>
    </xf>
    <xf numFmtId="0" fontId="157" fillId="0" borderId="0" xfId="71" applyFont="1" applyAlignment="1">
      <alignment vertical="center"/>
    </xf>
    <xf numFmtId="3" fontId="157" fillId="0" borderId="0" xfId="71" applyNumberFormat="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4" fontId="31" fillId="0" borderId="23" xfId="71" applyNumberFormat="1" applyFont="1" applyBorder="1" applyAlignment="1">
      <alignment vertical="center"/>
    </xf>
    <xf numFmtId="3" fontId="156" fillId="0" borderId="0" xfId="71" applyNumberFormat="1" applyFont="1" applyBorder="1" applyAlignment="1">
      <alignment vertical="center"/>
    </xf>
    <xf numFmtId="0" fontId="156" fillId="0" borderId="0" xfId="71" applyFont="1" applyBorder="1" applyAlignment="1">
      <alignment vertical="center"/>
    </xf>
    <xf numFmtId="164" fontId="158" fillId="0" borderId="0" xfId="71" applyNumberFormat="1" applyFont="1" applyFill="1" applyBorder="1" applyAlignment="1">
      <alignment vertical="center"/>
    </xf>
    <xf numFmtId="3" fontId="65" fillId="0" borderId="33" xfId="0" applyNumberFormat="1" applyFont="1" applyBorder="1" applyAlignment="1">
      <alignment horizontal="center" vertical="center" wrapText="1"/>
    </xf>
    <xf numFmtId="3" fontId="65" fillId="0" borderId="83" xfId="0" applyNumberFormat="1" applyFont="1" applyBorder="1" applyAlignment="1">
      <alignment horizontal="center" vertical="center" wrapText="1"/>
    </xf>
    <xf numFmtId="3" fontId="79" fillId="0" borderId="33" xfId="0" applyNumberFormat="1" applyFont="1" applyBorder="1" applyAlignment="1">
      <alignment horizontal="center" vertical="center" wrapText="1"/>
    </xf>
    <xf numFmtId="3" fontId="61" fillId="0" borderId="92" xfId="0" applyNumberFormat="1" applyFont="1" applyBorder="1" applyAlignment="1">
      <alignment horizontal="center" vertical="center"/>
    </xf>
    <xf numFmtId="0" fontId="65" fillId="0" borderId="90" xfId="0" applyFont="1" applyBorder="1" applyAlignment="1">
      <alignment horizontal="center"/>
    </xf>
    <xf numFmtId="3" fontId="65" fillId="0" borderId="22" xfId="0" applyNumberFormat="1" applyFont="1" applyBorder="1" applyAlignment="1">
      <alignment horizontal="center"/>
    </xf>
    <xf numFmtId="0" fontId="65" fillId="0" borderId="47" xfId="0" applyFont="1" applyBorder="1" applyAlignment="1">
      <alignment horizontal="center"/>
    </xf>
    <xf numFmtId="1" fontId="75" fillId="0" borderId="51" xfId="0" applyNumberFormat="1" applyFont="1" applyBorder="1" applyAlignment="1">
      <alignment horizontal="center" vertical="center"/>
    </xf>
    <xf numFmtId="3" fontId="75" fillId="0" borderId="17" xfId="0" applyNumberFormat="1" applyFont="1" applyBorder="1" applyAlignment="1">
      <alignment horizontal="right" vertical="center" wrapText="1"/>
    </xf>
    <xf numFmtId="0" fontId="75" fillId="0" borderId="0" xfId="0" applyFont="1" applyAlignment="1">
      <alignment vertical="center" wrapText="1"/>
    </xf>
    <xf numFmtId="3" fontId="75" fillId="0" borderId="20" xfId="0" applyNumberFormat="1" applyFont="1" applyBorder="1" applyAlignment="1">
      <alignment horizontal="right" vertical="center" wrapText="1"/>
    </xf>
    <xf numFmtId="3" fontId="75" fillId="0" borderId="51" xfId="0" applyNumberFormat="1" applyFont="1" applyBorder="1" applyAlignment="1">
      <alignment horizontal="right" vertical="center" wrapText="1"/>
    </xf>
    <xf numFmtId="3" fontId="75" fillId="0" borderId="0" xfId="0" applyNumberFormat="1" applyFont="1" applyBorder="1" applyAlignment="1">
      <alignment horizontal="right" vertical="center" wrapText="1"/>
    </xf>
    <xf numFmtId="3" fontId="75" fillId="0" borderId="20" xfId="0" applyNumberFormat="1" applyFont="1" applyBorder="1" applyAlignment="1">
      <alignment horizontal="right" vertical="center"/>
    </xf>
    <xf numFmtId="3" fontId="75" fillId="0" borderId="0" xfId="0" applyNumberFormat="1" applyFont="1" applyBorder="1" applyAlignment="1">
      <alignment horizontal="right" vertical="center"/>
    </xf>
    <xf numFmtId="3" fontId="75" fillId="0" borderId="17" xfId="0" applyNumberFormat="1" applyFont="1" applyBorder="1" applyAlignment="1">
      <alignment horizontal="right" vertical="center"/>
    </xf>
    <xf numFmtId="3" fontId="75" fillId="0" borderId="51" xfId="0" applyNumberFormat="1" applyFont="1" applyBorder="1" applyAlignment="1">
      <alignment horizontal="right" vertical="center"/>
    </xf>
    <xf numFmtId="0" fontId="75" fillId="0" borderId="20" xfId="0" applyFont="1" applyBorder="1" applyAlignment="1">
      <alignment vertical="center" wrapText="1"/>
    </xf>
    <xf numFmtId="3" fontId="65" fillId="0" borderId="0" xfId="0" applyNumberFormat="1" applyFont="1"/>
    <xf numFmtId="0" fontId="159" fillId="0" borderId="51" xfId="0" applyFont="1" applyBorder="1" applyAlignment="1">
      <alignment vertical="center"/>
    </xf>
    <xf numFmtId="0" fontId="159" fillId="0" borderId="0" xfId="0" applyFont="1" applyAlignment="1">
      <alignment vertical="center"/>
    </xf>
    <xf numFmtId="0" fontId="75" fillId="0" borderId="0" xfId="0" applyFont="1" applyFill="1" applyBorder="1" applyAlignment="1">
      <alignment vertical="center"/>
    </xf>
    <xf numFmtId="0" fontId="159" fillId="0" borderId="0" xfId="0" applyFont="1" applyBorder="1" applyAlignment="1">
      <alignment vertical="center"/>
    </xf>
    <xf numFmtId="0" fontId="79" fillId="0" borderId="42" xfId="0" applyFont="1" applyBorder="1" applyAlignment="1"/>
    <xf numFmtId="0" fontId="65" fillId="0" borderId="14" xfId="0" applyFont="1" applyBorder="1" applyAlignment="1">
      <alignment horizontal="center"/>
    </xf>
    <xf numFmtId="0" fontId="79" fillId="0" borderId="22" xfId="0" applyFont="1" applyBorder="1" applyAlignment="1">
      <alignment horizontal="center"/>
    </xf>
    <xf numFmtId="0" fontId="79" fillId="0" borderId="25" xfId="0" applyFont="1" applyBorder="1" applyAlignment="1"/>
    <xf numFmtId="0" fontId="79" fillId="0" borderId="31" xfId="0" applyFont="1" applyBorder="1" applyAlignment="1"/>
    <xf numFmtId="3" fontId="78" fillId="0" borderId="51" xfId="0" applyNumberFormat="1" applyFont="1" applyBorder="1" applyAlignment="1">
      <alignment horizontal="right" vertical="center" wrapText="1"/>
    </xf>
    <xf numFmtId="3" fontId="79" fillId="0" borderId="51" xfId="0" applyNumberFormat="1" applyFont="1" applyBorder="1" applyAlignment="1">
      <alignment horizontal="right" vertical="center" wrapText="1"/>
    </xf>
    <xf numFmtId="3" fontId="79" fillId="0" borderId="0" xfId="0" applyNumberFormat="1" applyFont="1" applyBorder="1" applyAlignment="1">
      <alignment horizontal="right" vertical="center" wrapText="1"/>
    </xf>
    <xf numFmtId="3" fontId="75" fillId="0" borderId="0" xfId="0" applyNumberFormat="1" applyFont="1" applyFill="1" applyBorder="1" applyAlignment="1">
      <alignment horizontal="right" vertical="center"/>
    </xf>
    <xf numFmtId="3" fontId="65" fillId="0" borderId="51" xfId="0" applyNumberFormat="1" applyFont="1" applyBorder="1" applyAlignment="1">
      <alignment horizontal="right" vertical="center" wrapText="1"/>
    </xf>
    <xf numFmtId="0" fontId="75" fillId="0" borderId="24" xfId="0" applyFont="1" applyBorder="1" applyAlignment="1">
      <alignment horizontal="right" vertical="center" wrapText="1"/>
    </xf>
    <xf numFmtId="0" fontId="75" fillId="0" borderId="24" xfId="0" applyFont="1" applyBorder="1" applyAlignment="1">
      <alignment horizontal="right" vertical="center"/>
    </xf>
    <xf numFmtId="3" fontId="65" fillId="0" borderId="0" xfId="0" applyNumberFormat="1" applyFont="1" applyBorder="1" applyAlignment="1">
      <alignment horizontal="right" vertical="center" wrapText="1"/>
    </xf>
    <xf numFmtId="3" fontId="78" fillId="0" borderId="51" xfId="0" applyNumberFormat="1" applyFont="1" applyBorder="1" applyAlignment="1">
      <alignment horizontal="right"/>
    </xf>
    <xf numFmtId="3" fontId="65" fillId="0" borderId="110" xfId="0" applyNumberFormat="1" applyFont="1" applyBorder="1" applyAlignment="1">
      <alignment horizontal="right" vertical="center" wrapText="1"/>
    </xf>
    <xf numFmtId="3" fontId="102" fillId="0" borderId="0" xfId="0" applyNumberFormat="1" applyFont="1" applyBorder="1" applyAlignment="1">
      <alignment horizontal="right" vertical="center"/>
    </xf>
    <xf numFmtId="3" fontId="102" fillId="0" borderId="51" xfId="0" applyNumberFormat="1" applyFont="1" applyBorder="1" applyAlignment="1">
      <alignment horizontal="right" vertical="center"/>
    </xf>
    <xf numFmtId="3" fontId="75" fillId="0" borderId="0" xfId="0" applyNumberFormat="1" applyFont="1" applyAlignment="1">
      <alignment horizontal="right" vertical="center"/>
    </xf>
    <xf numFmtId="3" fontId="78" fillId="0" borderId="0" xfId="0" applyNumberFormat="1" applyFont="1" applyBorder="1" applyAlignment="1">
      <alignment horizontal="right" vertical="center" wrapText="1"/>
    </xf>
    <xf numFmtId="3" fontId="75" fillId="0" borderId="51" xfId="0" applyNumberFormat="1" applyFont="1" applyBorder="1" applyAlignment="1">
      <alignment horizontal="right"/>
    </xf>
    <xf numFmtId="3" fontId="79" fillId="0" borderId="17" xfId="0" applyNumberFormat="1" applyFont="1" applyBorder="1" applyAlignment="1">
      <alignment horizontal="right" vertical="center" wrapText="1"/>
    </xf>
    <xf numFmtId="0" fontId="159" fillId="0" borderId="51" xfId="0" applyFont="1" applyBorder="1" applyAlignment="1">
      <alignment horizontal="right" vertical="center"/>
    </xf>
    <xf numFmtId="3" fontId="75" fillId="0" borderId="20" xfId="0" applyNumberFormat="1" applyFont="1" applyFill="1" applyBorder="1" applyAlignment="1">
      <alignment horizontal="right" vertical="center"/>
    </xf>
    <xf numFmtId="3" fontId="75" fillId="0" borderId="17" xfId="0" applyNumberFormat="1" applyFont="1" applyFill="1" applyBorder="1" applyAlignment="1">
      <alignment horizontal="right" vertical="center"/>
    </xf>
    <xf numFmtId="3" fontId="75" fillId="0" borderId="51" xfId="0" applyNumberFormat="1" applyFont="1" applyFill="1" applyBorder="1" applyAlignment="1">
      <alignment horizontal="right" vertical="center"/>
    </xf>
    <xf numFmtId="3" fontId="79" fillId="0" borderId="31" xfId="0" applyNumberFormat="1" applyFont="1" applyBorder="1" applyAlignment="1">
      <alignment horizontal="right"/>
    </xf>
    <xf numFmtId="3" fontId="79" fillId="0" borderId="42" xfId="0" applyNumberFormat="1" applyFont="1" applyBorder="1" applyAlignment="1">
      <alignment horizontal="right"/>
    </xf>
    <xf numFmtId="3" fontId="75" fillId="0" borderId="54" xfId="0" applyNumberFormat="1" applyFont="1" applyBorder="1" applyAlignment="1">
      <alignment horizontal="right" vertical="center"/>
    </xf>
    <xf numFmtId="3" fontId="65" fillId="0" borderId="61" xfId="0" applyNumberFormat="1" applyFont="1" applyBorder="1" applyAlignment="1">
      <alignment horizontal="center" vertical="center" wrapText="1"/>
    </xf>
    <xf numFmtId="3" fontId="65" fillId="0" borderId="124" xfId="0" applyNumberFormat="1" applyFont="1" applyBorder="1" applyAlignment="1">
      <alignment horizontal="center" vertical="center" wrapText="1"/>
    </xf>
    <xf numFmtId="3" fontId="65" fillId="0" borderId="46" xfId="0" applyNumberFormat="1" applyFont="1" applyBorder="1" applyAlignment="1">
      <alignment horizontal="center" vertical="center" wrapText="1"/>
    </xf>
    <xf numFmtId="3" fontId="65" fillId="0" borderId="100" xfId="0" applyNumberFormat="1" applyFont="1" applyBorder="1" applyAlignment="1">
      <alignment horizontal="center" vertical="center" wrapText="1"/>
    </xf>
    <xf numFmtId="3" fontId="65" fillId="0" borderId="125" xfId="0" applyNumberFormat="1" applyFont="1" applyBorder="1" applyAlignment="1">
      <alignment horizontal="center" vertical="center" wrapText="1"/>
    </xf>
    <xf numFmtId="3" fontId="65" fillId="0" borderId="114" xfId="0" applyNumberFormat="1" applyFont="1" applyBorder="1" applyAlignment="1">
      <alignment horizontal="center" vertical="center" wrapText="1"/>
    </xf>
    <xf numFmtId="1" fontId="79" fillId="0" borderId="51" xfId="0" applyNumberFormat="1" applyFont="1" applyBorder="1" applyAlignment="1">
      <alignment horizontal="center" vertical="center"/>
    </xf>
    <xf numFmtId="0" fontId="65" fillId="0" borderId="0" xfId="0" applyFont="1" applyBorder="1" applyAlignment="1">
      <alignment horizontal="left" vertical="center" wrapText="1"/>
    </xf>
    <xf numFmtId="0" fontId="65" fillId="0" borderId="88" xfId="0" applyFont="1" applyBorder="1" applyAlignment="1">
      <alignment horizontal="center"/>
    </xf>
    <xf numFmtId="0" fontId="65" fillId="0" borderId="130" xfId="0" applyFont="1" applyBorder="1" applyAlignment="1">
      <alignment horizontal="center"/>
    </xf>
    <xf numFmtId="3" fontId="65" fillId="0" borderId="99" xfId="0" applyNumberFormat="1" applyFont="1" applyBorder="1" applyAlignment="1">
      <alignment horizontal="center"/>
    </xf>
    <xf numFmtId="0" fontId="79" fillId="0" borderId="133" xfId="0" applyFont="1" applyBorder="1" applyAlignment="1">
      <alignment horizontal="center"/>
    </xf>
    <xf numFmtId="0" fontId="79" fillId="0" borderId="0" xfId="0" applyFont="1" applyBorder="1" applyAlignment="1">
      <alignment vertical="center" wrapText="1"/>
    </xf>
    <xf numFmtId="0" fontId="79" fillId="0" borderId="0" xfId="0" applyFont="1" applyBorder="1" applyAlignment="1">
      <alignment horizontal="left" vertical="center" wrapText="1"/>
    </xf>
    <xf numFmtId="3" fontId="79" fillId="0" borderId="0" xfId="0" applyNumberFormat="1" applyFont="1" applyAlignment="1">
      <alignment horizontal="right" vertical="center"/>
    </xf>
    <xf numFmtId="3" fontId="79" fillId="0" borderId="0" xfId="0" applyNumberFormat="1" applyFont="1" applyBorder="1" applyAlignment="1">
      <alignment horizontal="right" vertical="center"/>
    </xf>
    <xf numFmtId="0" fontId="160" fillId="0" borderId="51" xfId="0" applyFont="1" applyBorder="1" applyAlignment="1">
      <alignment vertical="center"/>
    </xf>
    <xf numFmtId="0" fontId="160" fillId="0" borderId="0" xfId="0" applyFont="1" applyAlignment="1">
      <alignment vertical="center"/>
    </xf>
    <xf numFmtId="3" fontId="78" fillId="0" borderId="51" xfId="0" applyNumberFormat="1" applyFont="1" applyBorder="1" applyAlignment="1">
      <alignment horizontal="right" vertical="center"/>
    </xf>
    <xf numFmtId="0" fontId="79" fillId="0" borderId="0" xfId="0" applyFont="1" applyAlignment="1">
      <alignment vertical="center"/>
    </xf>
    <xf numFmtId="0" fontId="79" fillId="0" borderId="0" xfId="0" applyFont="1" applyBorder="1" applyAlignment="1">
      <alignment vertical="center"/>
    </xf>
    <xf numFmtId="1" fontId="79" fillId="0" borderId="94" xfId="0" applyNumberFormat="1" applyFont="1" applyBorder="1" applyAlignment="1">
      <alignment horizontal="center" vertical="center"/>
    </xf>
    <xf numFmtId="0" fontId="79" fillId="0" borderId="25" xfId="0" applyFont="1" applyBorder="1" applyAlignment="1">
      <alignment horizontal="left" vertical="center" wrapText="1"/>
    </xf>
    <xf numFmtId="3" fontId="79" fillId="0" borderId="25" xfId="0" applyNumberFormat="1" applyFont="1" applyBorder="1" applyAlignment="1">
      <alignment horizontal="right" vertical="center" wrapText="1"/>
    </xf>
    <xf numFmtId="3" fontId="79" fillId="0" borderId="57" xfId="0" applyNumberFormat="1" applyFont="1" applyBorder="1" applyAlignment="1">
      <alignment horizontal="right" vertical="center" wrapText="1"/>
    </xf>
    <xf numFmtId="3" fontId="78" fillId="0" borderId="25" xfId="0" applyNumberFormat="1" applyFont="1" applyBorder="1" applyAlignment="1">
      <alignment horizontal="right" vertical="center" wrapText="1"/>
    </xf>
    <xf numFmtId="3" fontId="65" fillId="0" borderId="102" xfId="0" applyNumberFormat="1" applyFont="1" applyBorder="1" applyAlignment="1">
      <alignment horizontal="right" vertical="center" wrapText="1"/>
    </xf>
    <xf numFmtId="3" fontId="65" fillId="0" borderId="25" xfId="0" applyNumberFormat="1" applyFont="1" applyBorder="1" applyAlignment="1">
      <alignment horizontal="right" vertical="center"/>
    </xf>
    <xf numFmtId="3" fontId="65" fillId="0" borderId="57" xfId="0" applyNumberFormat="1" applyFont="1" applyBorder="1" applyAlignment="1">
      <alignment horizontal="right" vertical="center"/>
    </xf>
    <xf numFmtId="3" fontId="75" fillId="0" borderId="25" xfId="0" applyNumberFormat="1" applyFont="1" applyBorder="1" applyAlignment="1">
      <alignment horizontal="right" vertical="center"/>
    </xf>
    <xf numFmtId="0" fontId="79" fillId="0" borderId="25" xfId="0" applyFont="1" applyBorder="1" applyAlignment="1">
      <alignment vertical="center" wrapText="1"/>
    </xf>
    <xf numFmtId="3" fontId="79" fillId="0" borderId="25" xfId="0" applyNumberFormat="1" applyFont="1" applyBorder="1" applyAlignment="1">
      <alignment horizontal="right" vertical="center"/>
    </xf>
    <xf numFmtId="3" fontId="79" fillId="0" borderId="57" xfId="0" applyNumberFormat="1" applyFont="1" applyBorder="1" applyAlignment="1">
      <alignment horizontal="right" vertical="center"/>
    </xf>
    <xf numFmtId="3" fontId="79" fillId="0" borderId="102" xfId="0" applyNumberFormat="1" applyFont="1" applyBorder="1" applyAlignment="1">
      <alignment horizontal="right" vertical="center" wrapText="1"/>
    </xf>
    <xf numFmtId="0" fontId="160" fillId="0" borderId="0" xfId="0" applyFont="1" applyBorder="1" applyAlignment="1">
      <alignment vertical="center"/>
    </xf>
    <xf numFmtId="3" fontId="79" fillId="0" borderId="59" xfId="0" applyNumberFormat="1" applyFont="1" applyBorder="1" applyAlignment="1">
      <alignment horizontal="right" vertical="center" wrapText="1"/>
    </xf>
    <xf numFmtId="3" fontId="65" fillId="0" borderId="25" xfId="0" applyNumberFormat="1" applyFont="1" applyBorder="1" applyAlignment="1">
      <alignment horizontal="right" vertical="center" wrapText="1"/>
    </xf>
    <xf numFmtId="3" fontId="79" fillId="0" borderId="67" xfId="0" applyNumberFormat="1" applyFont="1" applyBorder="1" applyAlignment="1">
      <alignment horizontal="right" vertical="center"/>
    </xf>
    <xf numFmtId="3" fontId="79" fillId="0" borderId="59" xfId="0" applyNumberFormat="1" applyFont="1" applyBorder="1" applyAlignment="1">
      <alignment horizontal="right" vertical="center"/>
    </xf>
    <xf numFmtId="0" fontId="79" fillId="0" borderId="42" xfId="0" applyFont="1" applyBorder="1" applyAlignment="1">
      <alignment vertical="center"/>
    </xf>
    <xf numFmtId="0" fontId="79" fillId="0" borderId="25" xfId="0" applyFont="1" applyBorder="1" applyAlignment="1">
      <alignment vertical="center"/>
    </xf>
    <xf numFmtId="3" fontId="79" fillId="0" borderId="31" xfId="0" applyNumberFormat="1" applyFont="1" applyBorder="1" applyAlignment="1">
      <alignment horizontal="right" vertical="center"/>
    </xf>
    <xf numFmtId="3" fontId="79" fillId="0" borderId="42" xfId="0" applyNumberFormat="1" applyFont="1" applyBorder="1" applyAlignment="1">
      <alignment horizontal="right" vertical="center"/>
    </xf>
    <xf numFmtId="3" fontId="65" fillId="0" borderId="94" xfId="0" applyNumberFormat="1" applyFont="1" applyBorder="1" applyAlignment="1">
      <alignment horizontal="right" vertical="center"/>
    </xf>
    <xf numFmtId="3" fontId="79" fillId="0" borderId="31" xfId="0" applyNumberFormat="1" applyFont="1" applyBorder="1" applyAlignment="1">
      <alignment horizontal="right" vertical="center" wrapText="1"/>
    </xf>
    <xf numFmtId="3" fontId="65" fillId="0" borderId="31" xfId="0" applyNumberFormat="1" applyFont="1" applyBorder="1" applyAlignment="1">
      <alignment horizontal="right" vertical="center"/>
    </xf>
    <xf numFmtId="3" fontId="65" fillId="0" borderId="48" xfId="0" applyNumberFormat="1" applyFont="1" applyBorder="1" applyAlignment="1">
      <alignment horizontal="right" vertical="center"/>
    </xf>
    <xf numFmtId="0" fontId="43" fillId="0" borderId="0" xfId="0" applyFont="1" applyBorder="1" applyAlignment="1">
      <alignment horizontal="center"/>
    </xf>
    <xf numFmtId="3" fontId="43" fillId="0" borderId="22" xfId="0" applyNumberFormat="1" applyFont="1" applyBorder="1" applyAlignment="1">
      <alignment horizontal="center"/>
    </xf>
    <xf numFmtId="3" fontId="79" fillId="0" borderId="57" xfId="0" applyNumberFormat="1" applyFont="1" applyBorder="1" applyAlignment="1">
      <alignment horizontal="right"/>
    </xf>
    <xf numFmtId="3" fontId="65" fillId="0" borderId="60" xfId="0" applyNumberFormat="1" applyFont="1" applyBorder="1" applyAlignment="1">
      <alignment horizontal="right" vertical="center" wrapText="1"/>
    </xf>
    <xf numFmtId="3" fontId="75" fillId="0" borderId="110" xfId="0" applyNumberFormat="1" applyFont="1" applyBorder="1" applyAlignment="1">
      <alignment horizontal="right" vertical="center"/>
    </xf>
    <xf numFmtId="3" fontId="75" fillId="0" borderId="0" xfId="0" applyNumberFormat="1" applyFont="1" applyAlignment="1">
      <alignment horizontal="right"/>
    </xf>
    <xf numFmtId="3" fontId="75" fillId="0" borderId="31" xfId="0" applyNumberFormat="1" applyFont="1" applyBorder="1" applyAlignment="1">
      <alignment horizontal="right" vertical="center"/>
    </xf>
    <xf numFmtId="3" fontId="75" fillId="0" borderId="0" xfId="0" applyNumberFormat="1" applyFont="1" applyBorder="1" applyAlignment="1">
      <alignment horizontal="right"/>
    </xf>
    <xf numFmtId="3" fontId="79" fillId="0" borderId="48" xfId="0" applyNumberFormat="1" applyFont="1" applyBorder="1" applyAlignment="1">
      <alignment horizontal="right" vertical="center"/>
    </xf>
    <xf numFmtId="3" fontId="79" fillId="0" borderId="102" xfId="0" applyNumberFormat="1" applyFont="1" applyBorder="1" applyAlignment="1">
      <alignment horizontal="right" vertical="center"/>
    </xf>
    <xf numFmtId="3" fontId="79" fillId="0" borderId="60" xfId="0" applyNumberFormat="1" applyFont="1" applyBorder="1" applyAlignment="1">
      <alignment horizontal="right" vertical="center" wrapText="1"/>
    </xf>
    <xf numFmtId="3" fontId="75" fillId="0" borderId="0" xfId="0" applyNumberFormat="1" applyFont="1" applyAlignment="1">
      <alignment horizontal="right" vertical="center" wrapText="1"/>
    </xf>
    <xf numFmtId="3" fontId="75" fillId="0" borderId="94" xfId="0" applyNumberFormat="1" applyFont="1" applyBorder="1" applyAlignment="1">
      <alignment horizontal="right" vertical="center"/>
    </xf>
    <xf numFmtId="3" fontId="75" fillId="0" borderId="102" xfId="0" applyNumberFormat="1" applyFont="1" applyBorder="1" applyAlignment="1">
      <alignment horizontal="right" vertical="center"/>
    </xf>
    <xf numFmtId="3" fontId="159" fillId="0" borderId="0" xfId="0" applyNumberFormat="1" applyFont="1" applyAlignment="1">
      <alignment horizontal="right" vertical="center"/>
    </xf>
    <xf numFmtId="3" fontId="159" fillId="0" borderId="51" xfId="0" applyNumberFormat="1" applyFont="1" applyBorder="1" applyAlignment="1">
      <alignment horizontal="right" vertical="center"/>
    </xf>
    <xf numFmtId="3" fontId="79" fillId="0" borderId="110" xfId="0" applyNumberFormat="1" applyFont="1" applyBorder="1" applyAlignment="1">
      <alignment horizontal="right" vertical="center"/>
    </xf>
    <xf numFmtId="3" fontId="102" fillId="0" borderId="0" xfId="0" applyNumberFormat="1" applyFont="1" applyAlignment="1">
      <alignment horizontal="right" vertical="center"/>
    </xf>
    <xf numFmtId="3" fontId="78" fillId="0" borderId="137" xfId="0" applyNumberFormat="1" applyFont="1" applyBorder="1" applyAlignment="1">
      <alignment horizontal="right" vertical="center" wrapText="1"/>
    </xf>
    <xf numFmtId="3" fontId="78" fillId="0" borderId="24" xfId="0" applyNumberFormat="1" applyFont="1" applyBorder="1" applyAlignment="1">
      <alignment horizontal="right" vertical="center" wrapText="1"/>
    </xf>
    <xf numFmtId="3" fontId="75" fillId="0" borderId="24" xfId="0" applyNumberFormat="1" applyFont="1" applyBorder="1" applyAlignment="1">
      <alignment horizontal="right" vertical="center"/>
    </xf>
    <xf numFmtId="3" fontId="75" fillId="0" borderId="24" xfId="0" applyNumberFormat="1" applyFont="1" applyBorder="1" applyAlignment="1">
      <alignment horizontal="right" vertical="center" wrapText="1"/>
    </xf>
    <xf numFmtId="3" fontId="145" fillId="0" borderId="0" xfId="0" applyNumberFormat="1" applyFont="1" applyBorder="1" applyAlignment="1">
      <alignment horizontal="right" vertical="center" wrapText="1"/>
    </xf>
    <xf numFmtId="3" fontId="145" fillId="0" borderId="51" xfId="0" applyNumberFormat="1" applyFont="1" applyBorder="1" applyAlignment="1">
      <alignment horizontal="right" vertical="center" wrapText="1"/>
    </xf>
    <xf numFmtId="3" fontId="102" fillId="0" borderId="0" xfId="0" applyNumberFormat="1" applyFont="1" applyBorder="1" applyAlignment="1">
      <alignment horizontal="right" vertical="center" wrapText="1"/>
    </xf>
    <xf numFmtId="3" fontId="102" fillId="0" borderId="51" xfId="0" applyNumberFormat="1" applyFont="1" applyBorder="1" applyAlignment="1">
      <alignment horizontal="right"/>
    </xf>
    <xf numFmtId="3" fontId="102" fillId="0" borderId="20" xfId="0" applyNumberFormat="1" applyFont="1" applyBorder="1" applyAlignment="1">
      <alignment horizontal="right" vertical="center"/>
    </xf>
    <xf numFmtId="3" fontId="102" fillId="0" borderId="20" xfId="0" applyNumberFormat="1" applyFont="1" applyBorder="1" applyAlignment="1">
      <alignment horizontal="right" vertical="center" wrapText="1"/>
    </xf>
    <xf numFmtId="3" fontId="145" fillId="0" borderId="17" xfId="0" applyNumberFormat="1" applyFont="1" applyBorder="1" applyAlignment="1">
      <alignment horizontal="right" vertical="center" wrapText="1"/>
    </xf>
    <xf numFmtId="3" fontId="102" fillId="0" borderId="17" xfId="0" applyNumberFormat="1" applyFont="1" applyBorder="1" applyAlignment="1">
      <alignment horizontal="right" vertical="center" wrapText="1"/>
    </xf>
    <xf numFmtId="3" fontId="102" fillId="0" borderId="17" xfId="0" applyNumberFormat="1" applyFont="1" applyBorder="1" applyAlignment="1">
      <alignment horizontal="right" vertical="center"/>
    </xf>
    <xf numFmtId="3" fontId="161" fillId="0" borderId="0" xfId="0" applyNumberFormat="1" applyFont="1" applyBorder="1" applyAlignment="1">
      <alignment horizontal="right" vertical="center"/>
    </xf>
    <xf numFmtId="3" fontId="161" fillId="0" borderId="0" xfId="0" applyNumberFormat="1" applyFont="1" applyBorder="1" applyAlignment="1">
      <alignment horizontal="right" vertical="center" wrapText="1"/>
    </xf>
    <xf numFmtId="0" fontId="25" fillId="0" borderId="45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 wrapText="1"/>
    </xf>
    <xf numFmtId="0" fontId="22" fillId="0" borderId="69" xfId="0" applyFont="1" applyBorder="1"/>
    <xf numFmtId="0" fontId="22" fillId="0" borderId="108" xfId="0" applyFont="1" applyBorder="1"/>
    <xf numFmtId="3" fontId="23" fillId="0" borderId="24" xfId="0" applyNumberFormat="1" applyFont="1" applyBorder="1" applyAlignment="1">
      <alignment vertical="center"/>
    </xf>
    <xf numFmtId="3" fontId="26" fillId="0" borderId="24" xfId="0" applyNumberFormat="1" applyFont="1" applyBorder="1" applyAlignment="1">
      <alignment vertical="center"/>
    </xf>
    <xf numFmtId="3" fontId="23" fillId="0" borderId="24" xfId="0" applyNumberFormat="1" applyFont="1" applyBorder="1"/>
    <xf numFmtId="3" fontId="26" fillId="0" borderId="24" xfId="0" applyNumberFormat="1" applyFont="1" applyBorder="1"/>
    <xf numFmtId="3" fontId="23" fillId="0" borderId="139" xfId="0" applyNumberFormat="1" applyFont="1" applyBorder="1"/>
    <xf numFmtId="3" fontId="26" fillId="0" borderId="138" xfId="0" applyNumberFormat="1" applyFont="1" applyFill="1" applyBorder="1"/>
    <xf numFmtId="0" fontId="24" fillId="0" borderId="68" xfId="0" applyFont="1" applyBorder="1" applyAlignment="1">
      <alignment horizontal="center" vertical="center"/>
    </xf>
    <xf numFmtId="0" fontId="24" fillId="0" borderId="68" xfId="0" applyFont="1" applyBorder="1" applyAlignment="1">
      <alignment horizontal="center" vertical="center" wrapText="1"/>
    </xf>
    <xf numFmtId="3" fontId="23" fillId="0" borderId="0" xfId="0" applyNumberFormat="1" applyFont="1"/>
    <xf numFmtId="3" fontId="30" fillId="0" borderId="58" xfId="78" applyNumberFormat="1" applyFont="1" applyBorder="1"/>
    <xf numFmtId="3" fontId="79" fillId="0" borderId="110" xfId="0" applyNumberFormat="1" applyFont="1" applyBorder="1" applyAlignment="1">
      <alignment horizontal="right" vertical="center" wrapText="1"/>
    </xf>
    <xf numFmtId="0" fontId="35" fillId="0" borderId="0" xfId="0" applyFont="1" applyBorder="1" applyAlignment="1">
      <alignment vertical="center" wrapText="1"/>
    </xf>
    <xf numFmtId="3" fontId="35" fillId="0" borderId="0" xfId="78" applyNumberFormat="1" applyFont="1" applyFill="1" applyBorder="1" applyAlignment="1">
      <alignment vertical="center"/>
    </xf>
    <xf numFmtId="3" fontId="35" fillId="0" borderId="35" xfId="78" applyNumberFormat="1" applyFont="1" applyBorder="1"/>
    <xf numFmtId="3" fontId="30" fillId="0" borderId="52" xfId="78" applyNumberFormat="1" applyFont="1" applyBorder="1" applyAlignment="1">
      <alignment vertical="center"/>
    </xf>
    <xf numFmtId="3" fontId="162" fillId="0" borderId="0" xfId="78" applyNumberFormat="1" applyFont="1" applyBorder="1" applyAlignment="1">
      <alignment horizontal="left" vertical="center" wrapText="1"/>
    </xf>
    <xf numFmtId="3" fontId="163" fillId="0" borderId="0" xfId="78" applyNumberFormat="1" applyFont="1" applyBorder="1"/>
    <xf numFmtId="3" fontId="162" fillId="0" borderId="0" xfId="78" applyNumberFormat="1" applyFont="1" applyBorder="1"/>
    <xf numFmtId="3" fontId="163" fillId="0" borderId="0" xfId="78" applyNumberFormat="1" applyFont="1" applyBorder="1" applyAlignment="1">
      <alignment vertical="center"/>
    </xf>
    <xf numFmtId="3" fontId="163" fillId="0" borderId="0" xfId="78" applyNumberFormat="1" applyFont="1" applyFill="1" applyBorder="1" applyAlignment="1">
      <alignment horizontal="left" vertical="center" wrapText="1"/>
    </xf>
    <xf numFmtId="3" fontId="162" fillId="0" borderId="0" xfId="78" applyNumberFormat="1" applyFont="1" applyFill="1" applyBorder="1" applyAlignment="1">
      <alignment horizontal="left" vertical="center" wrapText="1"/>
    </xf>
    <xf numFmtId="3" fontId="163" fillId="0" borderId="0" xfId="78" applyNumberFormat="1" applyFont="1" applyFill="1" applyBorder="1"/>
    <xf numFmtId="0" fontId="163" fillId="0" borderId="0" xfId="78" applyFont="1" applyAlignment="1">
      <alignment vertical="center" wrapText="1"/>
    </xf>
    <xf numFmtId="0" fontId="163" fillId="0" borderId="0" xfId="0" applyFont="1" applyBorder="1" applyAlignment="1">
      <alignment horizontal="left" vertical="center" wrapText="1"/>
    </xf>
    <xf numFmtId="3" fontId="162" fillId="0" borderId="0" xfId="78" applyNumberFormat="1" applyFont="1" applyFill="1" applyBorder="1"/>
    <xf numFmtId="3" fontId="163" fillId="0" borderId="0" xfId="78" applyNumberFormat="1" applyFont="1" applyFill="1" applyBorder="1" applyAlignment="1">
      <alignment vertical="center"/>
    </xf>
    <xf numFmtId="3" fontId="162" fillId="0" borderId="51" xfId="78" applyNumberFormat="1" applyFont="1" applyBorder="1" applyAlignment="1">
      <alignment vertical="center"/>
    </xf>
    <xf numFmtId="0" fontId="163" fillId="0" borderId="0" xfId="0" applyFont="1" applyBorder="1" applyAlignment="1">
      <alignment vertical="center"/>
    </xf>
    <xf numFmtId="3" fontId="163" fillId="0" borderId="35" xfId="78" applyNumberFormat="1" applyFont="1" applyBorder="1" applyAlignment="1">
      <alignment horizontal="left" vertical="center" wrapText="1"/>
    </xf>
    <xf numFmtId="3" fontId="163" fillId="0" borderId="35" xfId="78" applyNumberFormat="1" applyFont="1" applyFill="1" applyBorder="1" applyAlignment="1">
      <alignment vertical="center"/>
    </xf>
    <xf numFmtId="3" fontId="163" fillId="0" borderId="35" xfId="78" applyNumberFormat="1" applyFont="1" applyBorder="1" applyAlignment="1">
      <alignment vertical="center"/>
    </xf>
    <xf numFmtId="3" fontId="162" fillId="0" borderId="54" xfId="78" applyNumberFormat="1" applyFont="1" applyBorder="1" applyAlignment="1">
      <alignment vertical="center"/>
    </xf>
    <xf numFmtId="3" fontId="35" fillId="0" borderId="51" xfId="78" applyNumberFormat="1" applyFont="1" applyBorder="1" applyAlignment="1">
      <alignment horizontal="center" vertical="center" wrapText="1"/>
    </xf>
    <xf numFmtId="3" fontId="30" fillId="0" borderId="51" xfId="78" applyNumberFormat="1" applyFont="1" applyBorder="1" applyAlignment="1">
      <alignment horizontal="center" vertical="center" wrapText="1"/>
    </xf>
    <xf numFmtId="3" fontId="30" fillId="0" borderId="16" xfId="78" applyNumberFormat="1" applyFont="1" applyFill="1" applyBorder="1" applyAlignment="1">
      <alignment horizontal="left" vertical="center" wrapText="1"/>
    </xf>
    <xf numFmtId="3" fontId="30" fillId="0" borderId="16" xfId="78" applyNumberFormat="1" applyFont="1" applyFill="1" applyBorder="1"/>
    <xf numFmtId="3" fontId="30" fillId="0" borderId="55" xfId="78" applyNumberFormat="1" applyFont="1" applyBorder="1" applyAlignment="1">
      <alignment horizontal="center" vertical="center" wrapText="1"/>
    </xf>
    <xf numFmtId="49" fontId="30" fillId="0" borderId="55" xfId="78" applyNumberFormat="1" applyFont="1" applyBorder="1" applyAlignment="1">
      <alignment horizontal="center" vertical="center" wrapText="1"/>
    </xf>
    <xf numFmtId="3" fontId="35" fillId="0" borderId="0" xfId="0" applyNumberFormat="1" applyFont="1" applyFill="1" applyAlignment="1">
      <alignment wrapText="1"/>
    </xf>
    <xf numFmtId="0" fontId="52" fillId="0" borderId="0" xfId="0" applyFont="1" applyFill="1" applyBorder="1" applyAlignment="1">
      <alignment wrapText="1"/>
    </xf>
    <xf numFmtId="3" fontId="20" fillId="0" borderId="51" xfId="0" applyNumberFormat="1" applyFont="1" applyBorder="1" applyAlignment="1">
      <alignment vertical="center"/>
    </xf>
    <xf numFmtId="3" fontId="20" fillId="0" borderId="54" xfId="0" applyNumberFormat="1" applyFont="1" applyBorder="1" applyAlignment="1">
      <alignment horizontal="right" vertical="center"/>
    </xf>
    <xf numFmtId="3" fontId="25" fillId="0" borderId="11" xfId="0" applyNumberFormat="1" applyFont="1" applyBorder="1" applyAlignment="1">
      <alignment horizontal="center" vertical="center"/>
    </xf>
    <xf numFmtId="0" fontId="0" fillId="0" borderId="0" xfId="0" applyAlignment="1"/>
    <xf numFmtId="3" fontId="79" fillId="0" borderId="109" xfId="0" applyNumberFormat="1" applyFont="1" applyBorder="1" applyAlignment="1">
      <alignment horizontal="center" vertical="center" wrapText="1"/>
    </xf>
    <xf numFmtId="3" fontId="106" fillId="0" borderId="60" xfId="0" applyNumberFormat="1" applyFont="1" applyBorder="1"/>
    <xf numFmtId="0" fontId="114" fillId="0" borderId="0" xfId="0" applyFont="1" applyBorder="1" applyAlignment="1">
      <alignment vertical="top" wrapText="1"/>
    </xf>
    <xf numFmtId="0" fontId="115" fillId="0" borderId="0" xfId="0" applyFont="1" applyAlignment="1">
      <alignment vertical="top" wrapText="1"/>
    </xf>
    <xf numFmtId="3" fontId="141" fillId="0" borderId="0" xfId="0" applyNumberFormat="1" applyFont="1" applyBorder="1" applyAlignment="1"/>
    <xf numFmtId="164" fontId="23" fillId="0" borderId="22" xfId="71" applyNumberFormat="1" applyFont="1" applyFill="1" applyBorder="1" applyAlignment="1">
      <alignment horizontal="right" vertical="center"/>
    </xf>
    <xf numFmtId="164" fontId="23" fillId="0" borderId="22" xfId="71" applyNumberFormat="1" applyFont="1" applyFill="1" applyBorder="1" applyAlignment="1">
      <alignment vertical="center"/>
    </xf>
    <xf numFmtId="0" fontId="159" fillId="0" borderId="51" xfId="0" applyFont="1" applyFill="1" applyBorder="1" applyAlignment="1">
      <alignment vertical="center"/>
    </xf>
    <xf numFmtId="1" fontId="75" fillId="0" borderId="51" xfId="0" applyNumberFormat="1" applyFont="1" applyFill="1" applyBorder="1" applyAlignment="1">
      <alignment horizontal="center" vertical="center"/>
    </xf>
    <xf numFmtId="0" fontId="75" fillId="0" borderId="0" xfId="0" applyFont="1" applyFill="1" applyBorder="1" applyAlignment="1">
      <alignment vertical="center" wrapText="1"/>
    </xf>
    <xf numFmtId="0" fontId="75" fillId="0" borderId="24" xfId="0" applyFont="1" applyFill="1" applyBorder="1" applyAlignment="1">
      <alignment horizontal="right" vertical="center" wrapText="1"/>
    </xf>
    <xf numFmtId="3" fontId="102" fillId="0" borderId="20" xfId="0" applyNumberFormat="1" applyFont="1" applyFill="1" applyBorder="1" applyAlignment="1">
      <alignment horizontal="right" vertical="center"/>
    </xf>
    <xf numFmtId="3" fontId="102" fillId="0" borderId="51" xfId="0" applyNumberFormat="1" applyFont="1" applyFill="1" applyBorder="1" applyAlignment="1">
      <alignment horizontal="right" vertical="center"/>
    </xf>
    <xf numFmtId="3" fontId="102" fillId="0" borderId="0" xfId="0" applyNumberFormat="1" applyFont="1" applyFill="1" applyBorder="1" applyAlignment="1">
      <alignment horizontal="right" vertical="center"/>
    </xf>
    <xf numFmtId="3" fontId="102" fillId="0" borderId="0" xfId="0" applyNumberFormat="1" applyFont="1" applyFill="1" applyAlignment="1">
      <alignment horizontal="right" vertical="center"/>
    </xf>
    <xf numFmtId="3" fontId="78" fillId="0" borderId="0" xfId="0" applyNumberFormat="1" applyFont="1" applyFill="1" applyBorder="1" applyAlignment="1">
      <alignment horizontal="right" vertical="center" wrapText="1"/>
    </xf>
    <xf numFmtId="3" fontId="65" fillId="0" borderId="110" xfId="0" applyNumberFormat="1" applyFont="1" applyFill="1" applyBorder="1" applyAlignment="1">
      <alignment horizontal="right" vertical="center" wrapText="1"/>
    </xf>
    <xf numFmtId="3" fontId="75" fillId="0" borderId="0" xfId="0" applyNumberFormat="1" applyFont="1" applyFill="1" applyAlignment="1">
      <alignment horizontal="right" vertical="center"/>
    </xf>
    <xf numFmtId="3" fontId="75" fillId="0" borderId="110" xfId="0" applyNumberFormat="1" applyFont="1" applyFill="1" applyBorder="1" applyAlignment="1">
      <alignment horizontal="right" vertical="center"/>
    </xf>
    <xf numFmtId="0" fontId="159" fillId="0" borderId="0" xfId="0" applyFont="1" applyFill="1" applyAlignment="1">
      <alignment vertical="center"/>
    </xf>
    <xf numFmtId="0" fontId="75" fillId="0" borderId="0" xfId="0" applyFont="1" applyFill="1" applyBorder="1" applyAlignment="1">
      <alignment horizontal="left" vertical="center" wrapText="1"/>
    </xf>
    <xf numFmtId="3" fontId="75" fillId="0" borderId="0" xfId="0" applyNumberFormat="1" applyFont="1" applyFill="1" applyBorder="1" applyAlignment="1">
      <alignment horizontal="right" vertical="center" wrapText="1"/>
    </xf>
    <xf numFmtId="3" fontId="75" fillId="0" borderId="51" xfId="0" applyNumberFormat="1" applyFont="1" applyFill="1" applyBorder="1" applyAlignment="1">
      <alignment horizontal="right" vertical="center" wrapText="1"/>
    </xf>
    <xf numFmtId="0" fontId="75" fillId="0" borderId="51" xfId="0" applyFont="1" applyFill="1" applyBorder="1"/>
    <xf numFmtId="3" fontId="75" fillId="0" borderId="24" xfId="0" applyNumberFormat="1" applyFont="1" applyFill="1" applyBorder="1" applyAlignment="1">
      <alignment horizontal="right" vertical="center" wrapText="1"/>
    </xf>
    <xf numFmtId="3" fontId="102" fillId="0" borderId="0" xfId="0" applyNumberFormat="1" applyFont="1" applyFill="1" applyBorder="1" applyAlignment="1">
      <alignment horizontal="right" vertical="center" wrapText="1"/>
    </xf>
    <xf numFmtId="3" fontId="145" fillId="0" borderId="51" xfId="0" applyNumberFormat="1" applyFont="1" applyFill="1" applyBorder="1" applyAlignment="1">
      <alignment horizontal="right" vertical="center" wrapText="1"/>
    </xf>
    <xf numFmtId="3" fontId="145" fillId="0" borderId="0" xfId="0" applyNumberFormat="1" applyFont="1" applyFill="1" applyBorder="1" applyAlignment="1">
      <alignment horizontal="right" vertical="center" wrapText="1"/>
    </xf>
    <xf numFmtId="3" fontId="79" fillId="0" borderId="0" xfId="0" applyNumberFormat="1" applyFont="1" applyFill="1" applyBorder="1" applyAlignment="1">
      <alignment horizontal="right" vertical="center" wrapText="1"/>
    </xf>
    <xf numFmtId="3" fontId="78" fillId="0" borderId="51" xfId="0" applyNumberFormat="1" applyFont="1" applyFill="1" applyBorder="1" applyAlignment="1">
      <alignment horizontal="right"/>
    </xf>
    <xf numFmtId="3" fontId="79" fillId="0" borderId="51" xfId="0" applyNumberFormat="1" applyFont="1" applyFill="1" applyBorder="1" applyAlignment="1">
      <alignment horizontal="right" vertical="center" wrapText="1"/>
    </xf>
    <xf numFmtId="3" fontId="75" fillId="0" borderId="0" xfId="0" applyNumberFormat="1" applyFont="1" applyFill="1" applyAlignment="1">
      <alignment horizontal="right"/>
    </xf>
    <xf numFmtId="3" fontId="75" fillId="0" borderId="51" xfId="0" applyNumberFormat="1" applyFont="1" applyFill="1" applyBorder="1" applyAlignment="1">
      <alignment horizontal="right"/>
    </xf>
    <xf numFmtId="3" fontId="75" fillId="0" borderId="0" xfId="0" applyNumberFormat="1" applyFont="1" applyFill="1" applyBorder="1" applyAlignment="1">
      <alignment horizontal="right"/>
    </xf>
    <xf numFmtId="0" fontId="75" fillId="0" borderId="0" xfId="0" applyFont="1" applyFill="1"/>
    <xf numFmtId="3" fontId="75" fillId="0" borderId="24" xfId="0" applyNumberFormat="1" applyFont="1" applyFill="1" applyBorder="1" applyAlignment="1">
      <alignment horizontal="right" vertical="center"/>
    </xf>
    <xf numFmtId="0" fontId="164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75" fillId="0" borderId="24" xfId="0" applyFont="1" applyFill="1" applyBorder="1" applyAlignment="1">
      <alignment horizontal="right" vertical="center"/>
    </xf>
    <xf numFmtId="3" fontId="102" fillId="0" borderId="17" xfId="0" applyNumberFormat="1" applyFont="1" applyFill="1" applyBorder="1" applyAlignment="1">
      <alignment horizontal="right" vertical="center"/>
    </xf>
    <xf numFmtId="1" fontId="75" fillId="0" borderId="36" xfId="0" applyNumberFormat="1" applyFont="1" applyFill="1" applyBorder="1" applyAlignment="1">
      <alignment horizontal="center" vertical="center"/>
    </xf>
    <xf numFmtId="0" fontId="0" fillId="0" borderId="0" xfId="72" applyFont="1" applyFill="1" applyBorder="1" applyAlignment="1">
      <alignment horizontal="left" wrapText="1"/>
    </xf>
    <xf numFmtId="0" fontId="0" fillId="0" borderId="0" xfId="72" applyFont="1" applyFill="1" applyBorder="1" applyAlignment="1" applyProtection="1">
      <alignment wrapText="1"/>
      <protection locked="0"/>
    </xf>
    <xf numFmtId="0" fontId="0" fillId="0" borderId="0" xfId="72" applyFont="1" applyFill="1" applyBorder="1" applyAlignment="1" applyProtection="1">
      <alignment horizontal="left" wrapText="1"/>
      <protection locked="0"/>
    </xf>
    <xf numFmtId="14" fontId="0" fillId="0" borderId="0" xfId="72" applyNumberFormat="1" applyFont="1" applyFill="1" applyBorder="1" applyAlignment="1" applyProtection="1">
      <alignment horizontal="left"/>
      <protection locked="0"/>
    </xf>
    <xf numFmtId="3" fontId="0" fillId="0" borderId="0" xfId="0" applyNumberFormat="1" applyFont="1"/>
    <xf numFmtId="3" fontId="0" fillId="0" borderId="0" xfId="78" applyNumberFormat="1" applyFont="1" applyFill="1" applyBorder="1" applyAlignment="1">
      <alignment horizontal="left" vertical="center" wrapText="1"/>
    </xf>
    <xf numFmtId="3" fontId="0" fillId="0" borderId="0" xfId="78" applyNumberFormat="1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20" xfId="0" applyFont="1" applyBorder="1" applyAlignment="1">
      <alignment horizontal="center"/>
    </xf>
    <xf numFmtId="0" fontId="0" fillId="0" borderId="0" xfId="0" applyFont="1" applyBorder="1"/>
    <xf numFmtId="3" fontId="0" fillId="0" borderId="0" xfId="0" applyNumberFormat="1" applyFont="1" applyBorder="1"/>
    <xf numFmtId="3" fontId="0" fillId="0" borderId="51" xfId="0" applyNumberFormat="1" applyFont="1" applyBorder="1"/>
    <xf numFmtId="0" fontId="164" fillId="26" borderId="39" xfId="0" applyFont="1" applyFill="1" applyBorder="1" applyAlignment="1">
      <alignment horizontal="center" vertical="center"/>
    </xf>
    <xf numFmtId="0" fontId="164" fillId="26" borderId="76" xfId="0" applyFont="1" applyFill="1" applyBorder="1" applyAlignment="1">
      <alignment vertical="center"/>
    </xf>
    <xf numFmtId="0" fontId="164" fillId="26" borderId="76" xfId="0" applyFont="1" applyFill="1" applyBorder="1" applyAlignment="1">
      <alignment horizontal="center" vertical="center" wrapText="1"/>
    </xf>
    <xf numFmtId="0" fontId="164" fillId="26" borderId="81" xfId="0" applyFont="1" applyFill="1" applyBorder="1" applyAlignment="1">
      <alignment horizontal="center" vertical="center"/>
    </xf>
    <xf numFmtId="0" fontId="0" fillId="0" borderId="42" xfId="0" applyFont="1" applyBorder="1" applyAlignment="1">
      <alignment horizontal="center"/>
    </xf>
    <xf numFmtId="0" fontId="164" fillId="0" borderId="25" xfId="0" applyFont="1" applyBorder="1"/>
    <xf numFmtId="3" fontId="164" fillId="0" borderId="25" xfId="0" applyNumberFormat="1" applyFont="1" applyBorder="1"/>
    <xf numFmtId="3" fontId="164" fillId="0" borderId="67" xfId="0" applyNumberFormat="1" applyFont="1" applyBorder="1"/>
    <xf numFmtId="0" fontId="164" fillId="0" borderId="20" xfId="0" applyFont="1" applyBorder="1" applyAlignment="1">
      <alignment horizontal="center"/>
    </xf>
    <xf numFmtId="0" fontId="164" fillId="0" borderId="0" xfId="0" applyFont="1" applyBorder="1"/>
    <xf numFmtId="0" fontId="0" fillId="0" borderId="0" xfId="72" applyFont="1" applyFill="1" applyBorder="1" applyAlignment="1">
      <alignment wrapText="1"/>
    </xf>
    <xf numFmtId="0" fontId="0" fillId="0" borderId="0" xfId="72" applyFont="1" applyFill="1" applyBorder="1" applyAlignment="1"/>
    <xf numFmtId="3" fontId="0" fillId="0" borderId="51" xfId="72" applyNumberFormat="1" applyFont="1" applyFill="1" applyBorder="1" applyAlignment="1">
      <alignment horizontal="right"/>
    </xf>
    <xf numFmtId="3" fontId="0" fillId="0" borderId="51" xfId="72" applyNumberFormat="1" applyFont="1" applyFill="1" applyBorder="1" applyAlignment="1"/>
    <xf numFmtId="3" fontId="0" fillId="0" borderId="51" xfId="0" applyNumberFormat="1" applyFont="1" applyFill="1" applyBorder="1" applyAlignment="1"/>
    <xf numFmtId="3" fontId="0" fillId="0" borderId="51" xfId="0" applyNumberFormat="1" applyFont="1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/>
    <xf numFmtId="3" fontId="0" fillId="0" borderId="51" xfId="0" applyNumberFormat="1" applyFont="1" applyBorder="1" applyAlignment="1"/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/>
    <xf numFmtId="3" fontId="164" fillId="0" borderId="0" xfId="0" applyNumberFormat="1" applyFont="1" applyBorder="1"/>
    <xf numFmtId="0" fontId="164" fillId="26" borderId="39" xfId="0" applyFont="1" applyFill="1" applyBorder="1" applyAlignment="1">
      <alignment horizontal="center"/>
    </xf>
    <xf numFmtId="0" fontId="164" fillId="26" borderId="76" xfId="0" applyFont="1" applyFill="1" applyBorder="1"/>
    <xf numFmtId="3" fontId="0" fillId="26" borderId="76" xfId="0" applyNumberFormat="1" applyFont="1" applyFill="1" applyBorder="1"/>
    <xf numFmtId="3" fontId="164" fillId="26" borderId="81" xfId="0" applyNumberFormat="1" applyFont="1" applyFill="1" applyBorder="1" applyAlignment="1">
      <alignment horizontal="center"/>
    </xf>
    <xf numFmtId="3" fontId="0" fillId="0" borderId="0" xfId="0" applyNumberFormat="1" applyFont="1" applyFill="1" applyBorder="1" applyAlignment="1">
      <alignment wrapText="1"/>
    </xf>
    <xf numFmtId="3" fontId="164" fillId="26" borderId="76" xfId="0" applyNumberFormat="1" applyFont="1" applyFill="1" applyBorder="1"/>
    <xf numFmtId="0" fontId="164" fillId="26" borderId="42" xfId="0" applyFont="1" applyFill="1" applyBorder="1" applyAlignment="1">
      <alignment horizontal="center"/>
    </xf>
    <xf numFmtId="0" fontId="164" fillId="26" borderId="25" xfId="0" applyFont="1" applyFill="1" applyBorder="1"/>
    <xf numFmtId="3" fontId="164" fillId="26" borderId="25" xfId="0" applyNumberFormat="1" applyFont="1" applyFill="1" applyBorder="1"/>
    <xf numFmtId="3" fontId="164" fillId="26" borderId="67" xfId="0" applyNumberFormat="1" applyFont="1" applyFill="1" applyBorder="1"/>
    <xf numFmtId="0" fontId="164" fillId="27" borderId="42" xfId="0" applyFont="1" applyFill="1" applyBorder="1" applyAlignment="1">
      <alignment horizontal="center"/>
    </xf>
    <xf numFmtId="0" fontId="164" fillId="27" borderId="25" xfId="0" applyFont="1" applyFill="1" applyBorder="1"/>
    <xf numFmtId="3" fontId="164" fillId="27" borderId="25" xfId="0" applyNumberFormat="1" applyFont="1" applyFill="1" applyBorder="1"/>
    <xf numFmtId="3" fontId="164" fillId="27" borderId="67" xfId="0" applyNumberFormat="1" applyFont="1" applyFill="1" applyBorder="1"/>
    <xf numFmtId="0" fontId="91" fillId="0" borderId="23" xfId="71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3" fillId="0" borderId="0" xfId="72" applyFont="1" applyAlignment="1">
      <alignment horizontal="center"/>
    </xf>
    <xf numFmtId="0" fontId="167" fillId="0" borderId="22" xfId="72" applyFont="1" applyBorder="1" applyAlignment="1">
      <alignment horizontal="center"/>
    </xf>
    <xf numFmtId="0" fontId="167" fillId="0" borderId="22" xfId="72" applyFont="1" applyFill="1" applyBorder="1" applyAlignment="1">
      <alignment horizontal="center"/>
    </xf>
    <xf numFmtId="0" fontId="168" fillId="0" borderId="0" xfId="72" applyFont="1" applyFill="1" applyBorder="1" applyAlignment="1">
      <alignment horizontal="center"/>
    </xf>
    <xf numFmtId="0" fontId="33" fillId="0" borderId="41" xfId="0" applyFont="1" applyBorder="1" applyAlignment="1">
      <alignment wrapText="1"/>
    </xf>
    <xf numFmtId="0" fontId="33" fillId="0" borderId="0" xfId="0" applyFont="1" applyAlignment="1">
      <alignment wrapText="1"/>
    </xf>
    <xf numFmtId="0" fontId="167" fillId="0" borderId="22" xfId="0" applyFont="1" applyBorder="1" applyAlignment="1">
      <alignment horizontal="center" wrapText="1"/>
    </xf>
    <xf numFmtId="0" fontId="167" fillId="0" borderId="0" xfId="72" applyFont="1" applyAlignment="1">
      <alignment horizontal="left"/>
    </xf>
    <xf numFmtId="0" fontId="167" fillId="0" borderId="0" xfId="72" applyFont="1" applyBorder="1" applyAlignment="1">
      <alignment horizontal="center"/>
    </xf>
    <xf numFmtId="0" fontId="33" fillId="0" borderId="0" xfId="72" applyFont="1" applyFill="1" applyAlignment="1">
      <alignment horizontal="left" wrapText="1"/>
    </xf>
    <xf numFmtId="0" fontId="33" fillId="0" borderId="0" xfId="72" applyFont="1" applyFill="1" applyAlignment="1">
      <alignment wrapText="1"/>
    </xf>
    <xf numFmtId="0" fontId="33" fillId="0" borderId="0" xfId="72" applyFont="1" applyFill="1" applyAlignment="1">
      <alignment horizontal="center"/>
    </xf>
    <xf numFmtId="3" fontId="33" fillId="0" borderId="0" xfId="72" applyNumberFormat="1" applyFont="1" applyFill="1" applyAlignment="1">
      <alignment wrapText="1"/>
    </xf>
    <xf numFmtId="0" fontId="33" fillId="0" borderId="0" xfId="72" applyFont="1" applyFill="1" applyAlignment="1">
      <alignment horizontal="left"/>
    </xf>
    <xf numFmtId="0" fontId="33" fillId="0" borderId="0" xfId="72" applyFont="1" applyFill="1" applyAlignment="1"/>
    <xf numFmtId="3" fontId="33" fillId="0" borderId="0" xfId="72" applyNumberFormat="1" applyFont="1" applyFill="1" applyAlignment="1"/>
    <xf numFmtId="14" fontId="33" fillId="0" borderId="0" xfId="72" applyNumberFormat="1" applyFont="1" applyFill="1" applyAlignment="1">
      <alignment horizontal="center"/>
    </xf>
    <xf numFmtId="0" fontId="33" fillId="0" borderId="0" xfId="72" applyFont="1" applyFill="1" applyBorder="1" applyAlignment="1">
      <alignment horizontal="left"/>
    </xf>
    <xf numFmtId="0" fontId="33" fillId="0" borderId="0" xfId="72" applyFont="1" applyFill="1" applyBorder="1" applyAlignment="1">
      <alignment horizontal="left" wrapText="1"/>
    </xf>
    <xf numFmtId="14" fontId="33" fillId="0" borderId="0" xfId="72" applyNumberFormat="1" applyFont="1" applyFill="1" applyBorder="1" applyAlignment="1">
      <alignment horizontal="center"/>
    </xf>
    <xf numFmtId="3" fontId="33" fillId="0" borderId="0" xfId="72" applyNumberFormat="1" applyFont="1" applyFill="1" applyBorder="1" applyAlignment="1">
      <alignment horizontal="right"/>
    </xf>
    <xf numFmtId="14" fontId="33" fillId="0" borderId="0" xfId="72" applyNumberFormat="1" applyFont="1" applyFill="1" applyBorder="1" applyAlignment="1" applyProtection="1">
      <alignment horizontal="left" wrapText="1"/>
      <protection locked="0"/>
    </xf>
    <xf numFmtId="0" fontId="33" fillId="0" borderId="0" xfId="72" applyFont="1" applyFill="1" applyBorder="1" applyAlignment="1" applyProtection="1">
      <alignment wrapText="1"/>
      <protection locked="0"/>
    </xf>
    <xf numFmtId="14" fontId="33" fillId="0" borderId="0" xfId="72" applyNumberFormat="1" applyFont="1" applyFill="1" applyBorder="1" applyAlignment="1" applyProtection="1">
      <alignment horizontal="center" wrapText="1"/>
      <protection locked="0"/>
    </xf>
    <xf numFmtId="3" fontId="33" fillId="0" borderId="0" xfId="72" applyNumberFormat="1" applyFont="1" applyFill="1" applyBorder="1" applyAlignment="1" applyProtection="1">
      <alignment horizontal="right" wrapText="1"/>
      <protection locked="0"/>
    </xf>
    <xf numFmtId="0" fontId="33" fillId="0" borderId="0" xfId="72" applyFont="1" applyFill="1" applyBorder="1" applyAlignment="1" applyProtection="1">
      <alignment horizontal="left" wrapText="1"/>
      <protection locked="0"/>
    </xf>
    <xf numFmtId="3" fontId="33" fillId="0" borderId="0" xfId="72" applyNumberFormat="1" applyFont="1" applyFill="1" applyBorder="1" applyAlignment="1" applyProtection="1">
      <alignment wrapText="1"/>
      <protection locked="0"/>
    </xf>
    <xf numFmtId="14" fontId="33" fillId="0" borderId="0" xfId="72" applyNumberFormat="1" applyFont="1" applyFill="1" applyBorder="1" applyAlignment="1" applyProtection="1">
      <alignment horizontal="left"/>
      <protection locked="0"/>
    </xf>
    <xf numFmtId="14" fontId="33" fillId="0" borderId="0" xfId="72" applyNumberFormat="1" applyFont="1" applyFill="1" applyBorder="1" applyAlignment="1" applyProtection="1">
      <alignment horizontal="center"/>
      <protection locked="0"/>
    </xf>
    <xf numFmtId="3" fontId="33" fillId="0" borderId="0" xfId="0" applyNumberFormat="1" applyFont="1" applyFill="1" applyAlignment="1"/>
    <xf numFmtId="0" fontId="33" fillId="0" borderId="0" xfId="0" applyFont="1" applyFill="1"/>
    <xf numFmtId="0" fontId="33" fillId="0" borderId="0" xfId="0" applyFont="1" applyFill="1" applyAlignment="1">
      <alignment horizontal="center"/>
    </xf>
    <xf numFmtId="3" fontId="33" fillId="0" borderId="0" xfId="0" applyNumberFormat="1" applyFont="1" applyFill="1"/>
    <xf numFmtId="14" fontId="33" fillId="0" borderId="0" xfId="0" applyNumberFormat="1" applyFont="1" applyFill="1" applyAlignment="1">
      <alignment horizontal="left"/>
    </xf>
    <xf numFmtId="14" fontId="33" fillId="0" borderId="0" xfId="0" applyNumberFormat="1" applyFont="1" applyFill="1" applyAlignment="1">
      <alignment horizontal="center"/>
    </xf>
    <xf numFmtId="0" fontId="33" fillId="0" borderId="0" xfId="0" applyFont="1" applyAlignment="1">
      <alignment horizontal="center" wrapText="1"/>
    </xf>
    <xf numFmtId="3" fontId="33" fillId="0" borderId="0" xfId="0" applyNumberFormat="1" applyFont="1" applyAlignment="1">
      <alignment wrapText="1"/>
    </xf>
    <xf numFmtId="0" fontId="33" fillId="0" borderId="0" xfId="0" applyFont="1" applyFill="1" applyAlignment="1">
      <alignment vertical="center"/>
    </xf>
    <xf numFmtId="14" fontId="33" fillId="0" borderId="0" xfId="0" applyNumberFormat="1" applyFont="1" applyFill="1" applyAlignment="1">
      <alignment horizontal="center" vertical="center"/>
    </xf>
    <xf numFmtId="3" fontId="33" fillId="0" borderId="0" xfId="0" applyNumberFormat="1" applyFont="1" applyFill="1" applyAlignment="1">
      <alignment vertical="center"/>
    </xf>
    <xf numFmtId="0" fontId="33" fillId="0" borderId="0" xfId="0" applyFont="1" applyAlignment="1"/>
    <xf numFmtId="14" fontId="33" fillId="0" borderId="0" xfId="0" applyNumberFormat="1" applyFont="1" applyAlignment="1">
      <alignment horizontal="center"/>
    </xf>
    <xf numFmtId="14" fontId="33" fillId="0" borderId="0" xfId="0" applyNumberFormat="1" applyFont="1" applyAlignment="1">
      <alignment horizontal="center" wrapText="1"/>
    </xf>
    <xf numFmtId="3" fontId="33" fillId="0" borderId="0" xfId="0" applyNumberFormat="1" applyFont="1" applyFill="1" applyAlignment="1">
      <alignment wrapText="1"/>
    </xf>
    <xf numFmtId="0" fontId="33" fillId="0" borderId="0" xfId="0" applyFont="1" applyFill="1" applyAlignment="1">
      <alignment wrapText="1"/>
    </xf>
    <xf numFmtId="14" fontId="33" fillId="0" borderId="0" xfId="0" applyNumberFormat="1" applyFont="1" applyFill="1" applyAlignment="1">
      <alignment horizontal="center" wrapText="1"/>
    </xf>
    <xf numFmtId="0" fontId="167" fillId="0" borderId="0" xfId="0" applyFont="1"/>
    <xf numFmtId="0" fontId="33" fillId="0" borderId="0" xfId="0" applyFont="1" applyFill="1" applyAlignment="1">
      <alignment vertical="center" wrapText="1"/>
    </xf>
    <xf numFmtId="14" fontId="33" fillId="0" borderId="0" xfId="72" applyNumberFormat="1" applyFont="1" applyFill="1" applyBorder="1" applyAlignment="1">
      <alignment horizontal="center" wrapText="1"/>
    </xf>
    <xf numFmtId="3" fontId="33" fillId="0" borderId="0" xfId="72" applyNumberFormat="1" applyFont="1" applyFill="1" applyBorder="1" applyAlignment="1">
      <alignment horizontal="right" wrapText="1"/>
    </xf>
    <xf numFmtId="14" fontId="33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33" fillId="0" borderId="0" xfId="72" applyFont="1" applyFill="1" applyBorder="1" applyAlignment="1" applyProtection="1">
      <alignment horizontal="left" vertical="center" wrapText="1"/>
      <protection locked="0"/>
    </xf>
    <xf numFmtId="14" fontId="33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72" applyNumberFormat="1" applyFont="1" applyFill="1" applyBorder="1" applyAlignment="1" applyProtection="1">
      <alignment vertical="center" wrapText="1"/>
      <protection locked="0"/>
    </xf>
    <xf numFmtId="14" fontId="33" fillId="0" borderId="0" xfId="0" applyNumberFormat="1" applyFont="1" applyAlignment="1">
      <alignment horizontal="left"/>
    </xf>
    <xf numFmtId="14" fontId="33" fillId="0" borderId="0" xfId="72" applyNumberFormat="1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Alignment="1">
      <alignment horizontal="center"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/>
    </xf>
    <xf numFmtId="3" fontId="167" fillId="0" borderId="0" xfId="0" applyNumberFormat="1" applyFont="1"/>
    <xf numFmtId="0" fontId="23" fillId="0" borderId="51" xfId="0" applyFont="1" applyBorder="1" applyAlignment="1">
      <alignment horizontal="center"/>
    </xf>
    <xf numFmtId="3" fontId="23" fillId="0" borderId="73" xfId="0" applyNumberFormat="1" applyFont="1" applyBorder="1"/>
    <xf numFmtId="0" fontId="65" fillId="0" borderId="35" xfId="0" applyFont="1" applyBorder="1" applyAlignment="1">
      <alignment horizontal="left" vertical="center" wrapText="1"/>
    </xf>
    <xf numFmtId="0" fontId="65" fillId="0" borderId="101" xfId="0" applyFont="1" applyBorder="1" applyAlignment="1">
      <alignment horizontal="center" vertical="center"/>
    </xf>
    <xf numFmtId="3" fontId="79" fillId="0" borderId="54" xfId="0" applyNumberFormat="1" applyFont="1" applyBorder="1" applyAlignment="1">
      <alignment vertical="center"/>
    </xf>
    <xf numFmtId="0" fontId="144" fillId="0" borderId="0" xfId="0" applyFont="1" applyBorder="1" applyAlignment="1">
      <alignment vertical="center"/>
    </xf>
    <xf numFmtId="0" fontId="144" fillId="0" borderId="0" xfId="0" applyFont="1" applyAlignment="1">
      <alignment vertical="center"/>
    </xf>
    <xf numFmtId="0" fontId="155" fillId="0" borderId="0" xfId="71" applyFont="1" applyBorder="1" applyAlignment="1">
      <alignment horizontal="center" vertical="center" wrapText="1"/>
    </xf>
    <xf numFmtId="0" fontId="51" fillId="0" borderId="22" xfId="77" applyFont="1" applyBorder="1" applyAlignment="1">
      <alignment horizontal="center"/>
    </xf>
    <xf numFmtId="0" fontId="36" fillId="0" borderId="0" xfId="78" applyFont="1" applyBorder="1" applyAlignment="1">
      <alignment horizontal="center" vertical="center"/>
    </xf>
    <xf numFmtId="0" fontId="36" fillId="0" borderId="0" xfId="78" applyFont="1" applyBorder="1" applyAlignment="1">
      <alignment wrapText="1"/>
    </xf>
    <xf numFmtId="0" fontId="100" fillId="0" borderId="0" xfId="78" applyFont="1" applyBorder="1" applyAlignment="1">
      <alignment vertical="center"/>
    </xf>
    <xf numFmtId="0" fontId="140" fillId="0" borderId="0" xfId="78" applyFont="1" applyBorder="1" applyAlignment="1">
      <alignment wrapText="1"/>
    </xf>
    <xf numFmtId="0" fontId="100" fillId="0" borderId="0" xfId="78" applyFont="1" applyBorder="1" applyAlignment="1">
      <alignment wrapText="1"/>
    </xf>
    <xf numFmtId="3" fontId="58" fillId="0" borderId="0" xfId="78" applyNumberFormat="1" applyFont="1" applyBorder="1"/>
    <xf numFmtId="0" fontId="100" fillId="0" borderId="0" xfId="78" applyFont="1" applyBorder="1"/>
    <xf numFmtId="3" fontId="25" fillId="0" borderId="142" xfId="78" applyNumberFormat="1" applyFont="1" applyBorder="1" applyAlignment="1">
      <alignment horizontal="center" vertical="center"/>
    </xf>
    <xf numFmtId="3" fontId="25" fillId="0" borderId="51" xfId="78" applyNumberFormat="1" applyFont="1" applyBorder="1"/>
    <xf numFmtId="3" fontId="162" fillId="0" borderId="51" xfId="78" applyNumberFormat="1" applyFont="1" applyBorder="1"/>
    <xf numFmtId="3" fontId="30" fillId="0" borderId="55" xfId="78" applyNumberFormat="1" applyFont="1" applyBorder="1"/>
    <xf numFmtId="3" fontId="35" fillId="0" borderId="51" xfId="78" applyNumberFormat="1" applyFont="1" applyBorder="1" applyAlignment="1">
      <alignment vertical="center"/>
    </xf>
    <xf numFmtId="3" fontId="30" fillId="0" borderId="54" xfId="78" applyNumberFormat="1" applyFont="1" applyBorder="1"/>
    <xf numFmtId="3" fontId="30" fillId="0" borderId="51" xfId="78" applyNumberFormat="1" applyFont="1" applyFill="1" applyBorder="1"/>
    <xf numFmtId="3" fontId="30" fillId="0" borderId="55" xfId="78" applyNumberFormat="1" applyFont="1" applyBorder="1" applyAlignment="1">
      <alignment vertical="center"/>
    </xf>
    <xf numFmtId="3" fontId="30" fillId="0" borderId="57" xfId="78" applyNumberFormat="1" applyFont="1" applyBorder="1" applyAlignment="1">
      <alignment vertical="center"/>
    </xf>
    <xf numFmtId="3" fontId="100" fillId="0" borderId="51" xfId="78" applyNumberFormat="1" applyFont="1" applyBorder="1"/>
    <xf numFmtId="3" fontId="30" fillId="0" borderId="54" xfId="78" applyNumberFormat="1" applyFont="1" applyBorder="1" applyAlignment="1">
      <alignment vertical="center"/>
    </xf>
    <xf numFmtId="0" fontId="167" fillId="0" borderId="39" xfId="72" applyFont="1" applyFill="1" applyBorder="1" applyAlignment="1">
      <alignment horizontal="center"/>
    </xf>
    <xf numFmtId="0" fontId="33" fillId="0" borderId="0" xfId="0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 wrapText="1"/>
    </xf>
    <xf numFmtId="0" fontId="25" fillId="0" borderId="85" xfId="0" applyFont="1" applyBorder="1" applyAlignment="1">
      <alignment horizontal="center" vertical="center"/>
    </xf>
    <xf numFmtId="0" fontId="103" fillId="0" borderId="99" xfId="71" applyFont="1" applyBorder="1" applyAlignment="1">
      <alignment vertical="center"/>
    </xf>
    <xf numFmtId="0" fontId="133" fillId="0" borderId="51" xfId="7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96" fillId="0" borderId="100" xfId="71" applyNumberFormat="1" applyFont="1" applyBorder="1" applyAlignment="1">
      <alignment vertical="center"/>
    </xf>
    <xf numFmtId="3" fontId="102" fillId="0" borderId="129" xfId="0" applyNumberFormat="1" applyFont="1" applyBorder="1" applyAlignment="1">
      <alignment horizontal="right" vertical="center" wrapText="1"/>
    </xf>
    <xf numFmtId="3" fontId="102" fillId="0" borderId="51" xfId="0" applyNumberFormat="1" applyFont="1" applyBorder="1" applyAlignment="1">
      <alignment horizontal="right" vertical="center" wrapText="1"/>
    </xf>
    <xf numFmtId="3" fontId="102" fillId="0" borderId="60" xfId="0" applyNumberFormat="1" applyFont="1" applyBorder="1" applyAlignment="1">
      <alignment horizontal="right" vertical="center"/>
    </xf>
    <xf numFmtId="3" fontId="102" fillId="0" borderId="20" xfId="0" applyNumberFormat="1" applyFont="1" applyFill="1" applyBorder="1" applyAlignment="1">
      <alignment horizontal="right" vertical="center" wrapText="1"/>
    </xf>
    <xf numFmtId="3" fontId="102" fillId="0" borderId="17" xfId="0" applyNumberFormat="1" applyFont="1" applyFill="1" applyBorder="1" applyAlignment="1">
      <alignment horizontal="right" vertical="center" wrapText="1"/>
    </xf>
    <xf numFmtId="3" fontId="145" fillId="0" borderId="20" xfId="0" applyNumberFormat="1" applyFont="1" applyBorder="1" applyAlignment="1">
      <alignment horizontal="right" vertical="center" wrapText="1"/>
    </xf>
    <xf numFmtId="3" fontId="145" fillId="0" borderId="0" xfId="0" applyNumberFormat="1" applyFont="1" applyBorder="1" applyAlignment="1">
      <alignment horizontal="right" vertical="center"/>
    </xf>
    <xf numFmtId="3" fontId="102" fillId="0" borderId="0" xfId="0" applyNumberFormat="1" applyFont="1" applyAlignment="1">
      <alignment horizontal="right"/>
    </xf>
    <xf numFmtId="164" fontId="99" fillId="0" borderId="12" xfId="0" applyNumberFormat="1" applyFont="1" applyBorder="1"/>
    <xf numFmtId="0" fontId="99" fillId="0" borderId="12" xfId="0" applyFont="1" applyBorder="1"/>
    <xf numFmtId="0" fontId="125" fillId="0" borderId="12" xfId="0" applyFont="1" applyBorder="1"/>
    <xf numFmtId="0" fontId="85" fillId="0" borderId="41" xfId="0" applyFont="1" applyBorder="1" applyAlignment="1">
      <alignment horizontal="right"/>
    </xf>
    <xf numFmtId="0" fontId="82" fillId="0" borderId="41" xfId="0" applyFont="1" applyBorder="1" applyAlignment="1">
      <alignment horizontal="right"/>
    </xf>
    <xf numFmtId="0" fontId="85" fillId="0" borderId="23" xfId="0" applyFont="1" applyBorder="1" applyAlignment="1">
      <alignment horizontal="right"/>
    </xf>
    <xf numFmtId="0" fontId="84" fillId="0" borderId="76" xfId="0" applyFont="1" applyBorder="1"/>
    <xf numFmtId="0" fontId="85" fillId="0" borderId="76" xfId="0" applyFont="1" applyBorder="1" applyAlignment="1">
      <alignment horizontal="right"/>
    </xf>
    <xf numFmtId="0" fontId="82" fillId="0" borderId="76" xfId="0" applyFont="1" applyBorder="1" applyAlignment="1">
      <alignment horizontal="right"/>
    </xf>
    <xf numFmtId="0" fontId="84" fillId="0" borderId="76" xfId="0" applyFont="1" applyBorder="1" applyAlignment="1">
      <alignment horizontal="right"/>
    </xf>
    <xf numFmtId="0" fontId="85" fillId="0" borderId="12" xfId="0" applyFont="1" applyBorder="1" applyAlignment="1">
      <alignment horizontal="right"/>
    </xf>
    <xf numFmtId="0" fontId="23" fillId="0" borderId="22" xfId="0" applyFont="1" applyBorder="1" applyAlignment="1">
      <alignment horizontal="center" vertical="center"/>
    </xf>
    <xf numFmtId="0" fontId="82" fillId="0" borderId="12" xfId="0" applyFont="1" applyBorder="1"/>
    <xf numFmtId="0" fontId="82" fillId="0" borderId="12" xfId="0" applyFont="1" applyBorder="1" applyAlignment="1">
      <alignment vertical="center"/>
    </xf>
    <xf numFmtId="0" fontId="82" fillId="0" borderId="12" xfId="0" applyFont="1" applyBorder="1" applyAlignment="1">
      <alignment horizontal="right" vertical="center"/>
    </xf>
    <xf numFmtId="0" fontId="106" fillId="0" borderId="0" xfId="78" applyFont="1" applyBorder="1" applyAlignment="1">
      <alignment vertical="center"/>
    </xf>
    <xf numFmtId="0" fontId="36" fillId="0" borderId="0" xfId="78" applyFont="1" applyBorder="1" applyAlignment="1">
      <alignment vertical="center"/>
    </xf>
    <xf numFmtId="14" fontId="33" fillId="0" borderId="0" xfId="0" applyNumberFormat="1" applyFont="1" applyAlignment="1">
      <alignment horizontal="center" vertical="center" wrapText="1"/>
    </xf>
    <xf numFmtId="0" fontId="169" fillId="0" borderId="0" xfId="0" applyFont="1"/>
    <xf numFmtId="0" fontId="169" fillId="0" borderId="0" xfId="0" applyFont="1" applyAlignment="1">
      <alignment horizontal="center"/>
    </xf>
    <xf numFmtId="3" fontId="169" fillId="0" borderId="0" xfId="0" applyNumberFormat="1" applyFont="1"/>
    <xf numFmtId="0" fontId="33" fillId="0" borderId="0" xfId="72" applyFont="1" applyFill="1" applyBorder="1" applyAlignment="1">
      <alignment horizontal="left" vertical="center" wrapText="1"/>
    </xf>
    <xf numFmtId="14" fontId="33" fillId="0" borderId="0" xfId="72" applyNumberFormat="1" applyFont="1" applyFill="1" applyBorder="1" applyAlignment="1">
      <alignment horizontal="center" vertical="center" wrapText="1"/>
    </xf>
    <xf numFmtId="3" fontId="33" fillId="0" borderId="0" xfId="72" applyNumberFormat="1" applyFont="1" applyFill="1" applyBorder="1" applyAlignment="1">
      <alignment horizontal="right" vertical="center" wrapText="1"/>
    </xf>
    <xf numFmtId="0" fontId="167" fillId="0" borderId="0" xfId="0" applyFont="1" applyAlignment="1">
      <alignment vertical="center"/>
    </xf>
    <xf numFmtId="14" fontId="33" fillId="0" borderId="0" xfId="72" applyNumberFormat="1" applyFont="1" applyFill="1" applyBorder="1" applyAlignment="1" applyProtection="1">
      <alignment horizontal="center" vertical="center"/>
      <protection locked="0"/>
    </xf>
    <xf numFmtId="3" fontId="35" fillId="0" borderId="22" xfId="71" applyNumberFormat="1" applyFont="1" applyBorder="1" applyAlignment="1">
      <alignment vertical="center" wrapText="1"/>
    </xf>
    <xf numFmtId="164" fontId="31" fillId="0" borderId="22" xfId="71" applyNumberFormat="1" applyFont="1" applyBorder="1" applyAlignment="1">
      <alignment vertical="center"/>
    </xf>
    <xf numFmtId="166" fontId="31" fillId="0" borderId="22" xfId="71" applyNumberFormat="1" applyFont="1" applyBorder="1" applyAlignment="1">
      <alignment vertical="center"/>
    </xf>
    <xf numFmtId="3" fontId="31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Fill="1" applyBorder="1" applyAlignment="1">
      <alignment vertical="center"/>
    </xf>
    <xf numFmtId="3" fontId="102" fillId="0" borderId="0" xfId="0" applyNumberFormat="1" applyFont="1"/>
    <xf numFmtId="3" fontId="79" fillId="0" borderId="124" xfId="0" applyNumberFormat="1" applyFont="1" applyBorder="1" applyAlignment="1">
      <alignment horizontal="center" vertical="center" wrapText="1"/>
    </xf>
    <xf numFmtId="3" fontId="75" fillId="0" borderId="0" xfId="0" applyNumberFormat="1" applyFont="1"/>
    <xf numFmtId="3" fontId="145" fillId="0" borderId="0" xfId="0" applyNumberFormat="1" applyFont="1"/>
    <xf numFmtId="3" fontId="79" fillId="0" borderId="61" xfId="0" applyNumberFormat="1" applyFont="1" applyBorder="1" applyAlignment="1">
      <alignment horizontal="center" vertical="center" wrapText="1"/>
    </xf>
    <xf numFmtId="3" fontId="79" fillId="0" borderId="46" xfId="0" applyNumberFormat="1" applyFont="1" applyBorder="1" applyAlignment="1">
      <alignment horizontal="center" vertical="center" wrapText="1"/>
    </xf>
    <xf numFmtId="3" fontId="79" fillId="0" borderId="20" xfId="0" applyNumberFormat="1" applyFont="1" applyBorder="1" applyAlignment="1">
      <alignment horizontal="right" vertical="center" wrapText="1"/>
    </xf>
    <xf numFmtId="0" fontId="75" fillId="0" borderId="51" xfId="0" applyFont="1" applyBorder="1" applyAlignment="1">
      <alignment horizontal="right" vertical="center"/>
    </xf>
    <xf numFmtId="3" fontId="79" fillId="0" borderId="51" xfId="0" applyNumberFormat="1" applyFont="1" applyBorder="1" applyAlignment="1">
      <alignment horizontal="right" vertical="center"/>
    </xf>
    <xf numFmtId="1" fontId="75" fillId="0" borderId="24" xfId="0" applyNumberFormat="1" applyFont="1" applyBorder="1" applyAlignment="1">
      <alignment horizontal="center" vertical="center"/>
    </xf>
    <xf numFmtId="0" fontId="65" fillId="0" borderId="0" xfId="0" applyFont="1" applyBorder="1" applyAlignment="1">
      <alignment horizontal="center"/>
    </xf>
    <xf numFmtId="167" fontId="20" fillId="0" borderId="0" xfId="73" applyNumberFormat="1" applyFont="1" applyAlignment="1"/>
    <xf numFmtId="3" fontId="33" fillId="0" borderId="0" xfId="0" applyNumberFormat="1" applyFont="1" applyAlignment="1"/>
    <xf numFmtId="3" fontId="102" fillId="0" borderId="0" xfId="0" applyNumberFormat="1" applyFont="1" applyFill="1" applyAlignment="1">
      <alignment horizontal="right"/>
    </xf>
    <xf numFmtId="3" fontId="102" fillId="0" borderId="51" xfId="0" applyNumberFormat="1" applyFont="1" applyFill="1" applyBorder="1" applyAlignment="1">
      <alignment horizontal="right"/>
    </xf>
    <xf numFmtId="0" fontId="33" fillId="0" borderId="0" xfId="0" applyFont="1" applyFill="1" applyBorder="1"/>
    <xf numFmtId="0" fontId="57" fillId="0" borderId="0" xfId="0" applyFont="1" applyBorder="1" applyAlignment="1">
      <alignment wrapText="1"/>
    </xf>
    <xf numFmtId="3" fontId="30" fillId="0" borderId="43" xfId="0" applyNumberFormat="1" applyFont="1" applyBorder="1"/>
    <xf numFmtId="0" fontId="56" fillId="0" borderId="0" xfId="0" applyFont="1" applyBorder="1" applyAlignment="1">
      <alignment wrapText="1"/>
    </xf>
    <xf numFmtId="3" fontId="56" fillId="0" borderId="0" xfId="0" applyNumberFormat="1" applyFont="1" applyAlignment="1"/>
    <xf numFmtId="3" fontId="57" fillId="0" borderId="49" xfId="0" applyNumberFormat="1" applyFont="1" applyBorder="1"/>
    <xf numFmtId="3" fontId="30" fillId="0" borderId="52" xfId="0" applyNumberFormat="1" applyFont="1" applyBorder="1"/>
    <xf numFmtId="0" fontId="30" fillId="0" borderId="16" xfId="0" applyFont="1" applyBorder="1"/>
    <xf numFmtId="3" fontId="30" fillId="0" borderId="29" xfId="0" applyNumberFormat="1" applyFont="1" applyBorder="1"/>
    <xf numFmtId="3" fontId="30" fillId="0" borderId="50" xfId="0" applyNumberFormat="1" applyFont="1" applyFill="1" applyBorder="1"/>
    <xf numFmtId="0" fontId="29" fillId="0" borderId="24" xfId="0" applyFont="1" applyBorder="1" applyAlignment="1">
      <alignment horizontal="center" vertical="center"/>
    </xf>
    <xf numFmtId="3" fontId="34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25" fillId="0" borderId="13" xfId="0" applyFont="1" applyBorder="1" applyAlignment="1">
      <alignment horizontal="right"/>
    </xf>
    <xf numFmtId="0" fontId="65" fillId="0" borderId="0" xfId="0" applyFont="1" applyBorder="1" applyAlignment="1">
      <alignment horizont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Border="1" applyAlignment="1">
      <alignment horizontal="center" vertical="center"/>
    </xf>
    <xf numFmtId="3" fontId="25" fillId="0" borderId="109" xfId="0" applyNumberFormat="1" applyFont="1" applyBorder="1" applyAlignment="1">
      <alignment horizontal="center" vertical="center"/>
    </xf>
    <xf numFmtId="0" fontId="61" fillId="0" borderId="91" xfId="0" applyFont="1" applyBorder="1" applyAlignment="1">
      <alignment horizontal="center" vertical="center"/>
    </xf>
    <xf numFmtId="0" fontId="61" fillId="0" borderId="109" xfId="0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0" fillId="0" borderId="0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3" fontId="30" fillId="0" borderId="78" xfId="0" applyNumberFormat="1" applyFont="1" applyBorder="1" applyAlignment="1">
      <alignment horizontal="center" vertical="center"/>
    </xf>
    <xf numFmtId="0" fontId="30" fillId="0" borderId="91" xfId="0" applyFont="1" applyBorder="1" applyAlignment="1">
      <alignment horizontal="center" vertical="center"/>
    </xf>
    <xf numFmtId="0" fontId="30" fillId="0" borderId="109" xfId="0" applyFont="1" applyBorder="1" applyAlignment="1">
      <alignment horizontal="center" vertical="center"/>
    </xf>
    <xf numFmtId="0" fontId="57" fillId="0" borderId="23" xfId="0" applyFont="1" applyBorder="1" applyAlignment="1">
      <alignment horizontal="center" vertical="center"/>
    </xf>
    <xf numFmtId="0" fontId="57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/>
    </xf>
    <xf numFmtId="0" fontId="28" fillId="0" borderId="44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3" fontId="70" fillId="0" borderId="22" xfId="0" applyNumberFormat="1" applyFont="1" applyBorder="1" applyAlignment="1">
      <alignment horizontal="center" vertical="center"/>
    </xf>
    <xf numFmtId="3" fontId="34" fillId="0" borderId="0" xfId="68" applyNumberFormat="1" applyFont="1" applyBorder="1" applyAlignment="1">
      <alignment horizontal="right"/>
    </xf>
    <xf numFmtId="0" fontId="128" fillId="0" borderId="0" xfId="71" applyFont="1" applyAlignment="1">
      <alignment horizontal="center" vertical="center" wrapText="1"/>
    </xf>
    <xf numFmtId="3" fontId="91" fillId="0" borderId="31" xfId="71" applyNumberFormat="1" applyFont="1" applyBorder="1" applyAlignment="1">
      <alignment horizontal="right" vertical="center"/>
    </xf>
    <xf numFmtId="3" fontId="91" fillId="0" borderId="48" xfId="71" applyNumberFormat="1" applyFont="1" applyBorder="1" applyAlignment="1">
      <alignment horizontal="right" vertical="center"/>
    </xf>
    <xf numFmtId="0" fontId="118" fillId="0" borderId="0" xfId="71" applyFont="1" applyAlignment="1">
      <alignment horizontal="right" vertical="center"/>
    </xf>
    <xf numFmtId="0" fontId="91" fillId="0" borderId="0" xfId="71" applyFont="1" applyAlignment="1">
      <alignment horizontal="center" vertical="center"/>
    </xf>
    <xf numFmtId="0" fontId="119" fillId="0" borderId="79" xfId="71" applyFont="1" applyFill="1" applyBorder="1" applyAlignment="1">
      <alignment horizontal="center" vertical="center"/>
    </xf>
    <xf numFmtId="0" fontId="119" fillId="0" borderId="80" xfId="71" applyFont="1" applyFill="1" applyBorder="1" applyAlignment="1">
      <alignment horizontal="center" vertical="center"/>
    </xf>
    <xf numFmtId="3" fontId="91" fillId="0" borderId="42" xfId="71" applyNumberFormat="1" applyFont="1" applyFill="1" applyBorder="1" applyAlignment="1">
      <alignment horizontal="center" vertical="center" wrapText="1"/>
    </xf>
    <xf numFmtId="3" fontId="119" fillId="0" borderId="25" xfId="71" applyNumberFormat="1" applyFont="1" applyFill="1" applyBorder="1" applyAlignment="1">
      <alignment horizontal="center" vertical="center" wrapText="1"/>
    </xf>
    <xf numFmtId="3" fontId="119" fillId="0" borderId="67" xfId="71" applyNumberFormat="1" applyFont="1" applyFill="1" applyBorder="1" applyAlignment="1">
      <alignment horizontal="center" vertical="center" wrapText="1"/>
    </xf>
    <xf numFmtId="0" fontId="91" fillId="0" borderId="141" xfId="71" applyFont="1" applyBorder="1" applyAlignment="1">
      <alignment horizontal="center" vertical="center"/>
    </xf>
    <xf numFmtId="0" fontId="91" fillId="0" borderId="136" xfId="7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right" vertical="top" wrapText="1"/>
    </xf>
    <xf numFmtId="0" fontId="74" fillId="0" borderId="20" xfId="0" applyFont="1" applyBorder="1" applyAlignment="1"/>
    <xf numFmtId="0" fontId="74" fillId="0" borderId="0" xfId="0" applyFont="1" applyBorder="1" applyAlignment="1"/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1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41" fillId="0" borderId="0" xfId="0" applyFont="1" applyBorder="1" applyAlignment="1">
      <alignment horizontal="right"/>
    </xf>
    <xf numFmtId="0" fontId="65" fillId="0" borderId="10" xfId="0" applyFont="1" applyBorder="1" applyAlignment="1">
      <alignment horizontal="center" vertical="center"/>
    </xf>
    <xf numFmtId="0" fontId="65" fillId="0" borderId="18" xfId="0" applyFont="1" applyBorder="1" applyAlignment="1">
      <alignment horizontal="center" vertical="center"/>
    </xf>
    <xf numFmtId="0" fontId="78" fillId="0" borderId="13" xfId="0" applyFont="1" applyBorder="1" applyAlignment="1">
      <alignment horizontal="right"/>
    </xf>
    <xf numFmtId="0" fontId="142" fillId="0" borderId="0" xfId="0" applyFont="1" applyBorder="1" applyAlignment="1">
      <alignment horizontal="right"/>
    </xf>
    <xf numFmtId="0" fontId="78" fillId="0" borderId="22" xfId="0" applyFont="1" applyBorder="1" applyAlignment="1">
      <alignment horizontal="center" vertical="center" wrapText="1"/>
    </xf>
    <xf numFmtId="3" fontId="65" fillId="0" borderId="22" xfId="0" applyNumberFormat="1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28" fillId="0" borderId="95" xfId="0" applyFont="1" applyBorder="1" applyAlignment="1">
      <alignment horizontal="center" vertical="center" wrapText="1"/>
    </xf>
    <xf numFmtId="0" fontId="28" fillId="0" borderId="96" xfId="0" applyFont="1" applyBorder="1" applyAlignment="1">
      <alignment horizontal="center" vertical="center" wrapText="1"/>
    </xf>
    <xf numFmtId="0" fontId="25" fillId="0" borderId="88" xfId="0" applyFont="1" applyBorder="1" applyAlignment="1">
      <alignment horizontal="center" vertical="center" wrapText="1"/>
    </xf>
    <xf numFmtId="0" fontId="25" fillId="0" borderId="61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right"/>
    </xf>
    <xf numFmtId="3" fontId="29" fillId="0" borderId="73" xfId="0" applyNumberFormat="1" applyFont="1" applyBorder="1" applyAlignment="1">
      <alignment horizontal="right"/>
    </xf>
    <xf numFmtId="0" fontId="0" fillId="0" borderId="73" xfId="0" applyBorder="1" applyAlignment="1"/>
    <xf numFmtId="0" fontId="29" fillId="0" borderId="22" xfId="0" applyFont="1" applyBorder="1" applyAlignment="1">
      <alignment horizontal="center" vertical="center" wrapText="1"/>
    </xf>
    <xf numFmtId="0" fontId="91" fillId="0" borderId="81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91" fillId="0" borderId="23" xfId="0" applyNumberFormat="1" applyFont="1" applyBorder="1" applyAlignment="1">
      <alignment horizontal="center" vertical="center" wrapText="1"/>
    </xf>
    <xf numFmtId="3" fontId="91" fillId="0" borderId="41" xfId="0" applyNumberFormat="1" applyFont="1" applyBorder="1" applyAlignment="1">
      <alignment horizontal="center" vertical="center" wrapText="1"/>
    </xf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9" xfId="78" applyNumberFormat="1" applyFont="1" applyBorder="1" applyAlignment="1">
      <alignment horizontal="right"/>
    </xf>
    <xf numFmtId="49" fontId="25" fillId="0" borderId="82" xfId="78" applyNumberFormat="1" applyFont="1" applyBorder="1" applyAlignment="1">
      <alignment horizontal="center" vertical="center" textRotation="255" wrapText="1"/>
    </xf>
    <xf numFmtId="3" fontId="25" fillId="0" borderId="32" xfId="78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83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3" fontId="25" fillId="0" borderId="32" xfId="0" applyNumberFormat="1" applyFont="1" applyBorder="1" applyAlignment="1">
      <alignment horizontal="center" vertical="center" wrapText="1"/>
    </xf>
    <xf numFmtId="3" fontId="25" fillId="0" borderId="140" xfId="0" applyNumberFormat="1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3" xfId="0" applyFont="1" applyBorder="1" applyAlignment="1">
      <alignment horizontal="right"/>
    </xf>
    <xf numFmtId="0" fontId="0" fillId="0" borderId="73" xfId="0" applyBorder="1" applyAlignment="1">
      <alignment horizontal="right"/>
    </xf>
    <xf numFmtId="0" fontId="46" fillId="0" borderId="22" xfId="0" applyFont="1" applyBorder="1" applyAlignment="1">
      <alignment horizontal="center" wrapText="1"/>
    </xf>
    <xf numFmtId="0" fontId="51" fillId="0" borderId="23" xfId="0" applyFont="1" applyBorder="1" applyAlignment="1">
      <alignment horizontal="center" vertical="center"/>
    </xf>
    <xf numFmtId="0" fontId="51" fillId="0" borderId="41" xfId="0" applyFont="1" applyBorder="1" applyAlignment="1">
      <alignment horizontal="center" vertical="center"/>
    </xf>
    <xf numFmtId="0" fontId="116" fillId="0" borderId="0" xfId="0" applyFont="1" applyBorder="1" applyAlignment="1">
      <alignment horizontal="right" vertical="top" wrapText="1"/>
    </xf>
    <xf numFmtId="0" fontId="114" fillId="0" borderId="0" xfId="0" applyFont="1" applyBorder="1" applyAlignment="1">
      <alignment horizontal="right" vertical="top" wrapText="1"/>
    </xf>
    <xf numFmtId="0" fontId="115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4" xfId="0" applyFont="1" applyBorder="1" applyAlignment="1">
      <alignment horizontal="center" textRotation="255"/>
    </xf>
    <xf numFmtId="0" fontId="42" fillId="0" borderId="21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0" fillId="0" borderId="0" xfId="0" applyBorder="1" applyAlignment="1"/>
    <xf numFmtId="0" fontId="30" fillId="0" borderId="0" xfId="0" applyFont="1" applyAlignment="1">
      <alignment horizont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61" fillId="0" borderId="22" xfId="0" applyFont="1" applyBorder="1" applyAlignment="1">
      <alignment horizontal="center" vertical="center"/>
    </xf>
    <xf numFmtId="0" fontId="79" fillId="0" borderId="120" xfId="0" applyFont="1" applyBorder="1" applyAlignment="1">
      <alignment horizontal="center"/>
    </xf>
    <xf numFmtId="0" fontId="79" fillId="0" borderId="104" xfId="0" applyFont="1" applyBorder="1" applyAlignment="1">
      <alignment horizontal="center"/>
    </xf>
    <xf numFmtId="0" fontId="65" fillId="0" borderId="0" xfId="0" applyFont="1" applyBorder="1" applyAlignment="1">
      <alignment horizontal="right"/>
    </xf>
    <xf numFmtId="3" fontId="141" fillId="0" borderId="0" xfId="0" applyNumberFormat="1" applyFont="1" applyBorder="1" applyAlignment="1">
      <alignment horizontal="right"/>
    </xf>
    <xf numFmtId="3" fontId="65" fillId="0" borderId="117" xfId="0" applyNumberFormat="1" applyFont="1" applyBorder="1" applyAlignment="1">
      <alignment horizontal="center"/>
    </xf>
    <xf numFmtId="3" fontId="65" fillId="0" borderId="131" xfId="0" applyNumberFormat="1" applyFont="1" applyBorder="1" applyAlignment="1">
      <alignment horizontal="center"/>
    </xf>
    <xf numFmtId="0" fontId="78" fillId="0" borderId="116" xfId="0" applyFont="1" applyBorder="1" applyAlignment="1">
      <alignment horizontal="center" vertical="center" textRotation="255"/>
    </xf>
    <xf numFmtId="0" fontId="78" fillId="0" borderId="122" xfId="0" applyFont="1" applyBorder="1" applyAlignment="1">
      <alignment horizontal="center" vertical="center" textRotation="255"/>
    </xf>
    <xf numFmtId="0" fontId="78" fillId="0" borderId="93" xfId="0" applyFont="1" applyBorder="1" applyAlignment="1">
      <alignment horizontal="center" vertical="center" textRotation="255"/>
    </xf>
    <xf numFmtId="0" fontId="78" fillId="0" borderId="135" xfId="0" applyFont="1" applyBorder="1" applyAlignment="1">
      <alignment horizontal="center" vertical="center" textRotation="255"/>
    </xf>
    <xf numFmtId="3" fontId="65" fillId="0" borderId="118" xfId="0" applyNumberFormat="1" applyFont="1" applyBorder="1" applyAlignment="1">
      <alignment horizontal="center" vertical="center" wrapText="1"/>
    </xf>
    <xf numFmtId="0" fontId="75" fillId="0" borderId="119" xfId="0" applyFont="1" applyBorder="1" applyAlignment="1">
      <alignment horizontal="center" vertical="center" wrapText="1"/>
    </xf>
    <xf numFmtId="0" fontId="75" fillId="0" borderId="83" xfId="0" applyFont="1" applyBorder="1" applyAlignment="1">
      <alignment horizontal="center" vertical="center" wrapText="1"/>
    </xf>
    <xf numFmtId="0" fontId="75" fillId="0" borderId="85" xfId="0" applyFont="1" applyBorder="1" applyAlignment="1">
      <alignment horizontal="center" vertical="center" wrapText="1"/>
    </xf>
    <xf numFmtId="3" fontId="65" fillId="0" borderId="87" xfId="0" applyNumberFormat="1" applyFont="1" applyBorder="1" applyAlignment="1">
      <alignment horizontal="center" vertical="center" wrapText="1"/>
    </xf>
    <xf numFmtId="3" fontId="65" fillId="0" borderId="117" xfId="0" applyNumberFormat="1" applyFont="1" applyBorder="1" applyAlignment="1">
      <alignment horizontal="center" vertical="center" wrapText="1"/>
    </xf>
    <xf numFmtId="3" fontId="65" fillId="0" borderId="44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 vertical="center" wrapText="1"/>
    </xf>
    <xf numFmtId="3" fontId="65" fillId="0" borderId="99" xfId="0" applyNumberFormat="1" applyFont="1" applyBorder="1" applyAlignment="1">
      <alignment horizontal="center" vertical="center" wrapText="1"/>
    </xf>
    <xf numFmtId="3" fontId="65" fillId="0" borderId="132" xfId="0" applyNumberFormat="1" applyFont="1" applyBorder="1" applyAlignment="1">
      <alignment horizontal="center"/>
    </xf>
    <xf numFmtId="3" fontId="65" fillId="0" borderId="120" xfId="0" applyNumberFormat="1" applyFont="1" applyBorder="1" applyAlignment="1">
      <alignment horizontal="center"/>
    </xf>
    <xf numFmtId="3" fontId="65" fillId="0" borderId="104" xfId="0" applyNumberFormat="1" applyFont="1" applyBorder="1" applyAlignment="1">
      <alignment horizontal="center"/>
    </xf>
    <xf numFmtId="0" fontId="65" fillId="0" borderId="120" xfId="0" applyFont="1" applyBorder="1" applyAlignment="1">
      <alignment horizontal="center" vertical="center" wrapText="1"/>
    </xf>
    <xf numFmtId="0" fontId="65" fillId="0" borderId="104" xfId="0" applyFont="1" applyBorder="1" applyAlignment="1">
      <alignment horizontal="center" vertical="center" wrapText="1"/>
    </xf>
    <xf numFmtId="0" fontId="65" fillId="0" borderId="39" xfId="0" applyFont="1" applyBorder="1" applyAlignment="1">
      <alignment horizontal="center" vertical="center" wrapText="1"/>
    </xf>
    <xf numFmtId="0" fontId="65" fillId="0" borderId="81" xfId="0" applyFont="1" applyBorder="1" applyAlignment="1">
      <alignment horizontal="center" vertical="center" wrapText="1"/>
    </xf>
    <xf numFmtId="0" fontId="65" fillId="0" borderId="121" xfId="0" applyFont="1" applyBorder="1" applyAlignment="1">
      <alignment horizontal="center" vertical="center" wrapText="1"/>
    </xf>
    <xf numFmtId="0" fontId="65" fillId="0" borderId="116" xfId="0" applyFont="1" applyBorder="1" applyAlignment="1">
      <alignment horizontal="center" vertical="center" wrapText="1"/>
    </xf>
    <xf numFmtId="0" fontId="65" fillId="0" borderId="122" xfId="0" applyFont="1" applyBorder="1" applyAlignment="1">
      <alignment horizontal="center" vertical="center" wrapText="1"/>
    </xf>
    <xf numFmtId="0" fontId="78" fillId="0" borderId="123" xfId="0" applyFont="1" applyBorder="1" applyAlignment="1">
      <alignment horizontal="center" vertical="center" wrapText="1"/>
    </xf>
    <xf numFmtId="3" fontId="65" fillId="0" borderId="88" xfId="0" applyNumberFormat="1" applyFont="1" applyBorder="1" applyAlignment="1">
      <alignment horizontal="center"/>
    </xf>
    <xf numFmtId="3" fontId="65" fillId="0" borderId="27" xfId="0" applyNumberFormat="1" applyFont="1" applyBorder="1" applyAlignment="1">
      <alignment horizontal="center" vertical="center" wrapText="1"/>
    </xf>
    <xf numFmtId="3" fontId="65" fillId="0" borderId="12" xfId="0" applyNumberFormat="1" applyFont="1" applyBorder="1" applyAlignment="1">
      <alignment horizontal="center" vertical="center" wrapText="1"/>
    </xf>
    <xf numFmtId="0" fontId="65" fillId="0" borderId="99" xfId="0" applyFont="1" applyBorder="1" applyAlignment="1">
      <alignment horizontal="center" vertical="center" wrapText="1"/>
    </xf>
    <xf numFmtId="0" fontId="65" fillId="0" borderId="22" xfId="0" applyFont="1" applyBorder="1" applyAlignment="1">
      <alignment horizontal="center" vertical="center" wrapText="1"/>
    </xf>
    <xf numFmtId="0" fontId="65" fillId="0" borderId="100" xfId="0" applyFont="1" applyBorder="1" applyAlignment="1">
      <alignment horizontal="center" vertical="center" wrapText="1"/>
    </xf>
    <xf numFmtId="3" fontId="65" fillId="0" borderId="88" xfId="0" applyNumberFormat="1" applyFont="1" applyBorder="1" applyAlignment="1">
      <alignment horizontal="center" vertical="center" wrapText="1"/>
    </xf>
    <xf numFmtId="3" fontId="65" fillId="0" borderId="26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/>
    </xf>
    <xf numFmtId="0" fontId="78" fillId="0" borderId="14" xfId="0" applyFont="1" applyBorder="1" applyAlignment="1">
      <alignment horizontal="center"/>
    </xf>
    <xf numFmtId="0" fontId="78" fillId="0" borderId="0" xfId="0" applyFont="1" applyBorder="1" applyAlignment="1">
      <alignment horizontal="center"/>
    </xf>
    <xf numFmtId="0" fontId="78" fillId="0" borderId="51" xfId="0" applyFont="1" applyBorder="1" applyAlignment="1">
      <alignment horizontal="center"/>
    </xf>
    <xf numFmtId="3" fontId="65" fillId="0" borderId="23" xfId="0" applyNumberFormat="1" applyFont="1" applyBorder="1" applyAlignment="1">
      <alignment horizontal="center" vertical="center" wrapText="1"/>
    </xf>
    <xf numFmtId="0" fontId="65" fillId="0" borderId="115" xfId="0" applyFont="1" applyBorder="1" applyAlignment="1">
      <alignment horizontal="center" vertical="center" wrapText="1"/>
    </xf>
    <xf numFmtId="3" fontId="65" fillId="0" borderId="120" xfId="0" applyNumberFormat="1" applyFont="1" applyBorder="1" applyAlignment="1">
      <alignment horizontal="center" vertical="center" wrapText="1"/>
    </xf>
    <xf numFmtId="3" fontId="65" fillId="0" borderId="39" xfId="0" applyNumberFormat="1" applyFont="1" applyBorder="1" applyAlignment="1">
      <alignment horizontal="center" vertical="center" wrapText="1"/>
    </xf>
    <xf numFmtId="3" fontId="65" fillId="0" borderId="79" xfId="0" applyNumberFormat="1" applyFont="1" applyBorder="1" applyAlignment="1">
      <alignment horizontal="center" vertical="center" wrapText="1"/>
    </xf>
    <xf numFmtId="3" fontId="65" fillId="0" borderId="110" xfId="0" applyNumberFormat="1" applyFont="1" applyBorder="1" applyAlignment="1">
      <alignment horizontal="center" vertical="center" wrapText="1"/>
    </xf>
    <xf numFmtId="0" fontId="78" fillId="0" borderId="80" xfId="0" applyFont="1" applyBorder="1" applyAlignment="1">
      <alignment horizontal="center" vertical="center" wrapText="1"/>
    </xf>
    <xf numFmtId="0" fontId="79" fillId="0" borderId="39" xfId="0" applyFont="1" applyBorder="1" applyAlignment="1">
      <alignment horizontal="center" vertical="center" wrapText="1"/>
    </xf>
    <xf numFmtId="0" fontId="79" fillId="0" borderId="81" xfId="0" applyFont="1" applyBorder="1" applyAlignment="1">
      <alignment horizontal="center" vertical="center" wrapText="1"/>
    </xf>
    <xf numFmtId="3" fontId="65" fillId="0" borderId="104" xfId="0" applyNumberFormat="1" applyFont="1" applyBorder="1" applyAlignment="1">
      <alignment horizontal="center" vertical="center" wrapText="1"/>
    </xf>
    <xf numFmtId="1" fontId="65" fillId="0" borderId="39" xfId="0" applyNumberFormat="1" applyFont="1" applyBorder="1" applyAlignment="1">
      <alignment horizontal="center" vertical="center" wrapText="1"/>
    </xf>
    <xf numFmtId="1" fontId="65" fillId="0" borderId="81" xfId="0" applyNumberFormat="1" applyFont="1" applyBorder="1" applyAlignment="1">
      <alignment horizontal="center" vertical="center" wrapText="1"/>
    </xf>
    <xf numFmtId="0" fontId="79" fillId="0" borderId="111" xfId="0" applyFont="1" applyBorder="1" applyAlignment="1">
      <alignment horizontal="center" vertical="center" wrapText="1"/>
    </xf>
    <xf numFmtId="0" fontId="79" fillId="0" borderId="112" xfId="0" applyFont="1" applyBorder="1" applyAlignment="1">
      <alignment horizontal="center" vertical="center" wrapText="1"/>
    </xf>
    <xf numFmtId="0" fontId="79" fillId="0" borderId="126" xfId="0" applyFont="1" applyBorder="1" applyAlignment="1">
      <alignment horizontal="center" vertical="center" wrapText="1"/>
    </xf>
    <xf numFmtId="0" fontId="79" fillId="0" borderId="120" xfId="0" applyFont="1" applyBorder="1" applyAlignment="1">
      <alignment horizontal="center" vertical="center" wrapText="1"/>
    </xf>
    <xf numFmtId="0" fontId="79" fillId="0" borderId="104" xfId="0" applyFont="1" applyBorder="1" applyAlignment="1">
      <alignment horizontal="center" vertical="center" wrapText="1"/>
    </xf>
    <xf numFmtId="0" fontId="65" fillId="0" borderId="24" xfId="0" applyFont="1" applyBorder="1" applyAlignment="1">
      <alignment horizontal="center"/>
    </xf>
    <xf numFmtId="0" fontId="65" fillId="0" borderId="134" xfId="0" applyFont="1" applyBorder="1" applyAlignment="1">
      <alignment horizontal="center"/>
    </xf>
    <xf numFmtId="0" fontId="164" fillId="0" borderId="0" xfId="0" applyFont="1" applyAlignment="1">
      <alignment horizontal="center"/>
    </xf>
    <xf numFmtId="0" fontId="165" fillId="0" borderId="0" xfId="0" applyFont="1" applyAlignment="1">
      <alignment horizontal="right"/>
    </xf>
    <xf numFmtId="0" fontId="65" fillId="0" borderId="73" xfId="0" applyFont="1" applyBorder="1" applyAlignment="1">
      <alignment horizontal="right"/>
    </xf>
    <xf numFmtId="0" fontId="78" fillId="0" borderId="23" xfId="0" applyFont="1" applyBorder="1" applyAlignment="1">
      <alignment horizontal="center" vertical="center" textRotation="255"/>
    </xf>
    <xf numFmtId="0" fontId="78" fillId="0" borderId="24" xfId="0" applyFont="1" applyBorder="1" applyAlignment="1">
      <alignment horizontal="center" vertical="center" textRotation="255"/>
    </xf>
    <xf numFmtId="0" fontId="78" fillId="0" borderId="20" xfId="0" applyFont="1" applyBorder="1" applyAlignment="1">
      <alignment horizontal="center" vertical="center" textRotation="255"/>
    </xf>
    <xf numFmtId="0" fontId="78" fillId="0" borderId="72" xfId="0" applyFont="1" applyBorder="1" applyAlignment="1">
      <alignment horizontal="center" vertical="center" textRotation="255"/>
    </xf>
    <xf numFmtId="3" fontId="65" fillId="0" borderId="89" xfId="0" applyNumberFormat="1" applyFont="1" applyBorder="1" applyAlignment="1">
      <alignment horizontal="center"/>
    </xf>
    <xf numFmtId="3" fontId="65" fillId="0" borderId="90" xfId="0" applyNumberFormat="1" applyFont="1" applyBorder="1" applyAlignment="1">
      <alignment horizontal="center"/>
    </xf>
    <xf numFmtId="3" fontId="65" fillId="0" borderId="39" xfId="0" applyNumberFormat="1" applyFont="1" applyBorder="1" applyAlignment="1">
      <alignment horizontal="center"/>
    </xf>
    <xf numFmtId="3" fontId="65" fillId="0" borderId="81" xfId="0" applyNumberFormat="1" applyFont="1" applyBorder="1" applyAlignment="1">
      <alignment horizontal="center"/>
    </xf>
    <xf numFmtId="0" fontId="79" fillId="0" borderId="39" xfId="0" applyFont="1" applyBorder="1" applyAlignment="1">
      <alignment horizontal="center"/>
    </xf>
    <xf numFmtId="0" fontId="79" fillId="0" borderId="81" xfId="0" applyFont="1" applyBorder="1" applyAlignment="1">
      <alignment horizontal="center"/>
    </xf>
    <xf numFmtId="3" fontId="65" fillId="0" borderId="113" xfId="0" applyNumberFormat="1" applyFont="1" applyBorder="1" applyAlignment="1">
      <alignment horizontal="center"/>
    </xf>
    <xf numFmtId="0" fontId="65" fillId="0" borderId="127" xfId="0" applyFont="1" applyBorder="1" applyAlignment="1">
      <alignment horizontal="center" vertical="center" wrapText="1"/>
    </xf>
    <xf numFmtId="0" fontId="65" fillId="0" borderId="60" xfId="0" applyFont="1" applyBorder="1" applyAlignment="1">
      <alignment horizontal="center" vertical="center" wrapText="1"/>
    </xf>
    <xf numFmtId="0" fontId="65" fillId="0" borderId="128" xfId="0" applyFont="1" applyBorder="1" applyAlignment="1">
      <alignment horizontal="center" vertical="center" wrapText="1"/>
    </xf>
    <xf numFmtId="0" fontId="65" fillId="0" borderId="74" xfId="0" applyFont="1" applyBorder="1" applyAlignment="1">
      <alignment horizontal="center" vertical="center" wrapText="1"/>
    </xf>
    <xf numFmtId="0" fontId="65" fillId="0" borderId="129" xfId="0" applyFont="1" applyBorder="1" applyAlignment="1">
      <alignment horizontal="center" vertical="center" wrapText="1"/>
    </xf>
    <xf numFmtId="0" fontId="65" fillId="0" borderId="72" xfId="0" applyFont="1" applyBorder="1" applyAlignment="1">
      <alignment horizontal="center" vertical="center" wrapText="1"/>
    </xf>
    <xf numFmtId="3" fontId="65" fillId="0" borderId="129" xfId="0" applyNumberFormat="1" applyFont="1" applyBorder="1" applyAlignment="1">
      <alignment horizontal="center" vertical="center" wrapText="1"/>
    </xf>
    <xf numFmtId="3" fontId="65" fillId="0" borderId="60" xfId="0" applyNumberFormat="1" applyFont="1" applyBorder="1" applyAlignment="1">
      <alignment horizontal="center" vertical="center" wrapText="1"/>
    </xf>
    <xf numFmtId="3" fontId="65" fillId="0" borderId="72" xfId="0" applyNumberFormat="1" applyFont="1" applyBorder="1" applyAlignment="1">
      <alignment horizontal="center" vertical="center" wrapText="1"/>
    </xf>
    <xf numFmtId="3" fontId="65" fillId="0" borderId="74" xfId="0" applyNumberFormat="1" applyFont="1" applyBorder="1" applyAlignment="1">
      <alignment horizontal="center" vertical="center" wrapText="1"/>
    </xf>
    <xf numFmtId="0" fontId="79" fillId="0" borderId="129" xfId="0" applyFont="1" applyBorder="1" applyAlignment="1">
      <alignment horizontal="center" vertical="center" wrapText="1"/>
    </xf>
    <xf numFmtId="0" fontId="79" fillId="0" borderId="60" xfId="0" applyFont="1" applyBorder="1" applyAlignment="1">
      <alignment horizontal="center" vertical="center" wrapText="1"/>
    </xf>
    <xf numFmtId="0" fontId="79" fillId="0" borderId="72" xfId="0" applyFont="1" applyBorder="1" applyAlignment="1">
      <alignment horizontal="center" vertical="center" wrapText="1"/>
    </xf>
    <xf numFmtId="0" fontId="79" fillId="0" borderId="74" xfId="0" applyFont="1" applyBorder="1" applyAlignment="1">
      <alignment horizontal="center" vertical="center" wrapText="1"/>
    </xf>
    <xf numFmtId="0" fontId="61" fillId="0" borderId="0" xfId="74" applyFont="1" applyBorder="1" applyAlignment="1">
      <alignment horizontal="center"/>
    </xf>
    <xf numFmtId="3" fontId="112" fillId="0" borderId="78" xfId="0" applyNumberFormat="1" applyFont="1" applyBorder="1" applyAlignment="1">
      <alignment horizontal="center" vertical="center"/>
    </xf>
    <xf numFmtId="0" fontId="61" fillId="0" borderId="23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3" fontId="70" fillId="0" borderId="47" xfId="0" applyNumberFormat="1" applyFont="1" applyBorder="1" applyAlignment="1">
      <alignment horizontal="center" vertical="center"/>
    </xf>
    <xf numFmtId="3" fontId="70" fillId="0" borderId="85" xfId="0" applyNumberFormat="1" applyFont="1" applyBorder="1" applyAlignment="1">
      <alignment horizontal="center" vertical="center"/>
    </xf>
    <xf numFmtId="0" fontId="57" fillId="0" borderId="91" xfId="0" applyFont="1" applyBorder="1" applyAlignment="1">
      <alignment horizontal="center" vertical="center"/>
    </xf>
    <xf numFmtId="0" fontId="57" fillId="0" borderId="109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8" fillId="0" borderId="0" xfId="0" applyNumberFormat="1" applyFont="1" applyBorder="1" applyAlignment="1">
      <alignment horizontal="right"/>
    </xf>
    <xf numFmtId="0" fontId="28" fillId="0" borderId="27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/>
    </xf>
    <xf numFmtId="0" fontId="20" fillId="0" borderId="107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97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 wrapText="1"/>
    </xf>
    <xf numFmtId="0" fontId="44" fillId="0" borderId="0" xfId="0" applyFont="1" applyAlignment="1">
      <alignment horizontal="right" vertical="center"/>
    </xf>
    <xf numFmtId="0" fontId="129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6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97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51" fillId="0" borderId="22" xfId="77" applyFont="1" applyBorder="1" applyAlignment="1">
      <alignment horizontal="center"/>
    </xf>
    <xf numFmtId="0" fontId="51" fillId="0" borderId="73" xfId="77" applyFont="1" applyBorder="1" applyAlignment="1">
      <alignment horizontal="right"/>
    </xf>
    <xf numFmtId="0" fontId="51" fillId="0" borderId="38" xfId="77" applyFont="1" applyBorder="1" applyAlignment="1">
      <alignment horizontal="center" vertical="center"/>
    </xf>
    <xf numFmtId="0" fontId="51" fillId="0" borderId="72" xfId="77" applyFont="1" applyBorder="1" applyAlignment="1">
      <alignment horizontal="center" vertical="center"/>
    </xf>
    <xf numFmtId="0" fontId="51" fillId="0" borderId="23" xfId="77" applyFont="1" applyBorder="1" applyAlignment="1">
      <alignment horizontal="center" vertical="center"/>
    </xf>
    <xf numFmtId="0" fontId="51" fillId="0" borderId="41" xfId="77" applyFont="1" applyBorder="1" applyAlignment="1">
      <alignment horizontal="center" vertical="center"/>
    </xf>
    <xf numFmtId="0" fontId="51" fillId="0" borderId="23" xfId="77" applyFont="1" applyBorder="1" applyAlignment="1">
      <alignment horizontal="center" vertical="center" wrapText="1"/>
    </xf>
    <xf numFmtId="0" fontId="51" fillId="0" borderId="41" xfId="77" applyFont="1" applyBorder="1" applyAlignment="1">
      <alignment horizontal="center" vertical="center" wrapText="1"/>
    </xf>
    <xf numFmtId="0" fontId="51" fillId="0" borderId="0" xfId="77" applyFont="1" applyAlignment="1">
      <alignment horizontal="center"/>
    </xf>
    <xf numFmtId="0" fontId="38" fillId="0" borderId="0" xfId="77" applyFont="1" applyAlignment="1">
      <alignment horizontal="right"/>
    </xf>
    <xf numFmtId="0" fontId="20" fillId="0" borderId="22" xfId="77" applyFont="1" applyBorder="1" applyAlignment="1">
      <alignment horizontal="center"/>
    </xf>
    <xf numFmtId="0" fontId="167" fillId="0" borderId="81" xfId="72" applyFont="1" applyBorder="1" applyAlignment="1">
      <alignment horizontal="center" wrapText="1"/>
    </xf>
    <xf numFmtId="0" fontId="167" fillId="0" borderId="22" xfId="72" applyFont="1" applyBorder="1" applyAlignment="1">
      <alignment horizontal="center" wrapText="1"/>
    </xf>
    <xf numFmtId="0" fontId="167" fillId="0" borderId="0" xfId="72" applyFont="1" applyAlignment="1">
      <alignment horizontal="right"/>
    </xf>
    <xf numFmtId="0" fontId="166" fillId="0" borderId="0" xfId="0" applyFont="1" applyBorder="1" applyAlignment="1">
      <alignment horizontal="right"/>
    </xf>
    <xf numFmtId="0" fontId="167" fillId="0" borderId="0" xfId="0" applyFont="1" applyAlignment="1">
      <alignment horizontal="center"/>
    </xf>
    <xf numFmtId="0" fontId="167" fillId="0" borderId="0" xfId="72" applyFont="1" applyAlignment="1">
      <alignment horizontal="center"/>
    </xf>
    <xf numFmtId="0" fontId="20" fillId="0" borderId="0" xfId="73" applyFont="1" applyAlignment="1">
      <alignment horizontal="left" vertical="center" wrapText="1"/>
    </xf>
    <xf numFmtId="0" fontId="51" fillId="0" borderId="22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R58"/>
  <sheetViews>
    <sheetView zoomScale="120" workbookViewId="0">
      <selection sqref="A1:E1"/>
    </sheetView>
  </sheetViews>
  <sheetFormatPr defaultColWidth="9.140625" defaultRowHeight="11.25" x14ac:dyDescent="0.2"/>
  <cols>
    <col min="1" max="1" width="3.85546875" style="78" customWidth="1"/>
    <col min="2" max="2" width="40.28515625" style="78" bestFit="1" customWidth="1"/>
    <col min="3" max="3" width="13.42578125" style="79" customWidth="1"/>
    <col min="4" max="4" width="41.140625" style="79" bestFit="1" customWidth="1"/>
    <col min="5" max="5" width="14" style="79" customWidth="1"/>
    <col min="6" max="8" width="0" style="78" hidden="1" customWidth="1"/>
    <col min="9" max="18" width="9.140625" style="78"/>
    <col min="19" max="16384" width="9.140625" style="5"/>
  </cols>
  <sheetData>
    <row r="1" spans="1:18" ht="12.75" customHeight="1" x14ac:dyDescent="0.2">
      <c r="A1" s="1262" t="s">
        <v>1127</v>
      </c>
      <c r="B1" s="1262"/>
      <c r="C1" s="1262"/>
      <c r="D1" s="1262"/>
      <c r="E1" s="1262"/>
    </row>
    <row r="2" spans="1:18" ht="20.25" x14ac:dyDescent="0.3">
      <c r="B2" s="345"/>
      <c r="E2" s="80"/>
    </row>
    <row r="3" spans="1:18" s="60" customFormat="1" x14ac:dyDescent="0.2">
      <c r="A3" s="81"/>
      <c r="B3" s="1263" t="s">
        <v>51</v>
      </c>
      <c r="C3" s="1263"/>
      <c r="D3" s="1263"/>
      <c r="E3" s="1263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4" spans="1:18" s="60" customFormat="1" x14ac:dyDescent="0.2">
      <c r="A4" s="81"/>
      <c r="B4" s="1265" t="s">
        <v>1094</v>
      </c>
      <c r="C4" s="1265"/>
      <c r="D4" s="1265"/>
      <c r="E4" s="1265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</row>
    <row r="5" spans="1:18" s="60" customFormat="1" x14ac:dyDescent="0.2">
      <c r="A5" s="81"/>
      <c r="B5" s="1264" t="s">
        <v>213</v>
      </c>
      <c r="C5" s="1264"/>
      <c r="D5" s="1264"/>
      <c r="E5" s="1264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</row>
    <row r="6" spans="1:18" s="60" customFormat="1" ht="12.75" customHeight="1" x14ac:dyDescent="0.2">
      <c r="A6" s="1266" t="s">
        <v>53</v>
      </c>
      <c r="B6" s="1267" t="s">
        <v>54</v>
      </c>
      <c r="C6" s="1270" t="s">
        <v>55</v>
      </c>
      <c r="D6" s="1268" t="s">
        <v>56</v>
      </c>
      <c r="E6" s="1272" t="s">
        <v>57</v>
      </c>
      <c r="F6" s="81"/>
      <c r="G6" s="81"/>
      <c r="H6" s="81"/>
      <c r="I6" s="81"/>
      <c r="J6" s="81"/>
      <c r="K6" s="81"/>
      <c r="L6" s="81"/>
    </row>
    <row r="7" spans="1:18" s="60" customFormat="1" ht="12.75" customHeight="1" x14ac:dyDescent="0.2">
      <c r="A7" s="1266"/>
      <c r="B7" s="1267"/>
      <c r="C7" s="1271"/>
      <c r="D7" s="1269"/>
      <c r="E7" s="1273"/>
      <c r="F7" s="81"/>
      <c r="G7" s="81"/>
      <c r="H7" s="81"/>
      <c r="I7" s="81"/>
      <c r="J7" s="81"/>
      <c r="K7" s="81"/>
      <c r="L7" s="81"/>
    </row>
    <row r="8" spans="1:18" s="61" customFormat="1" ht="36.6" customHeight="1" x14ac:dyDescent="0.2">
      <c r="A8" s="1266"/>
      <c r="B8" s="82" t="s">
        <v>58</v>
      </c>
      <c r="C8" s="83" t="s">
        <v>61</v>
      </c>
      <c r="D8" s="84" t="s">
        <v>62</v>
      </c>
      <c r="E8" s="67" t="s">
        <v>61</v>
      </c>
      <c r="F8" s="105"/>
      <c r="G8" s="105"/>
      <c r="H8" s="105"/>
      <c r="I8" s="105"/>
      <c r="J8" s="105"/>
      <c r="K8" s="105"/>
      <c r="L8" s="105"/>
    </row>
    <row r="9" spans="1:18" ht="11.45" customHeight="1" x14ac:dyDescent="0.2">
      <c r="A9" s="803">
        <v>1</v>
      </c>
      <c r="B9" s="86" t="s">
        <v>22</v>
      </c>
      <c r="C9" s="87"/>
      <c r="D9" s="69" t="s">
        <v>23</v>
      </c>
      <c r="E9" s="192"/>
      <c r="F9" s="100"/>
      <c r="M9" s="5"/>
      <c r="N9" s="5"/>
      <c r="O9" s="5"/>
      <c r="P9" s="5"/>
      <c r="Q9" s="5"/>
      <c r="R9" s="5"/>
    </row>
    <row r="10" spans="1:18" x14ac:dyDescent="0.2">
      <c r="A10" s="804">
        <f t="shared" ref="A10:A56" si="0">A9+1</f>
        <v>2</v>
      </c>
      <c r="B10" s="88" t="s">
        <v>147</v>
      </c>
      <c r="C10" s="134"/>
      <c r="D10" s="218" t="s">
        <v>165</v>
      </c>
      <c r="E10" s="334">
        <f>'pü.mérleg Önkorm.'!E10+'pü.mérleg Hivatal'!F12+'püm. GAMESZ. '!E12+püm.Brunszvik!E12+'püm Festetics'!E12+'püm-TASZII.'!E12</f>
        <v>957708</v>
      </c>
      <c r="F10" s="90" t="e">
        <f>'pü.mérleg Önkorm.'!#REF!+'pü.mérleg Hivatal'!#REF!+'püm. GAMESZ. '!#REF!+püm.Brunszvik!#REF!+'püm-TASZII.'!#REF!</f>
        <v>#REF!</v>
      </c>
      <c r="G10" s="79" t="e">
        <f>'pü.mérleg Önkorm.'!#REF!+'pü.mérleg Hivatal'!#REF!+'püm. GAMESZ. '!#REF!++'püm-TASZII.'!#REF!+püm.Brunszvik!#REF!</f>
        <v>#REF!</v>
      </c>
      <c r="H10" s="79" t="e">
        <f>'pü.mérleg Önkorm.'!#REF!+'pü.mérleg Hivatal'!#REF!+'püm. GAMESZ. '!#REF!+püm.Brunszvik!#REF!+'püm-TASZII.'!#REF!</f>
        <v>#REF!</v>
      </c>
      <c r="J10" s="79"/>
      <c r="M10" s="5"/>
      <c r="N10" s="5"/>
      <c r="O10" s="5"/>
      <c r="P10" s="5"/>
      <c r="Q10" s="5"/>
      <c r="R10" s="5"/>
    </row>
    <row r="11" spans="1:18" x14ac:dyDescent="0.2">
      <c r="A11" s="804">
        <f t="shared" si="0"/>
        <v>3</v>
      </c>
      <c r="B11" s="88" t="s">
        <v>142</v>
      </c>
      <c r="C11" s="136">
        <f>'tám, végl. pe.átv  '!C11+'tám, végl. pe.átv  '!C19+'tám, végl. pe.átv  '!C20</f>
        <v>525551</v>
      </c>
      <c r="D11" s="308" t="s">
        <v>166</v>
      </c>
      <c r="E11" s="334">
        <f>'pü.mérleg Önkorm.'!E11+'pü.mérleg Hivatal'!F13+'püm. GAMESZ. '!E13+püm.Brunszvik!E13+'püm Festetics'!E13+'püm-TASZII.'!E13</f>
        <v>139367</v>
      </c>
      <c r="F11" s="79" t="e">
        <f>'pü.mérleg Önkorm.'!#REF!+'pü.mérleg Hivatal'!#REF!+'püm. GAMESZ. '!#REF!+püm.Brunszvik!#REF!+'püm-TASZII.'!#REF!</f>
        <v>#REF!</v>
      </c>
      <c r="G11" s="79" t="e">
        <f>'pü.mérleg Önkorm.'!#REF!+'pü.mérleg Hivatal'!#REF!+'püm. GAMESZ. '!#REF!+püm.Brunszvik!#REF!+'püm-TASZII.'!#REF!</f>
        <v>#REF!</v>
      </c>
      <c r="H11" s="79" t="e">
        <f>'pü.mérleg Önkorm.'!#REF!+'pü.mérleg Hivatal'!#REF!+'püm. GAMESZ. '!#REF!+püm.Brunszvik!#REF!+'püm-TASZII.'!#REF!</f>
        <v>#REF!</v>
      </c>
      <c r="J11" s="79"/>
      <c r="M11" s="5"/>
      <c r="N11" s="5"/>
      <c r="O11" s="5"/>
      <c r="P11" s="5"/>
      <c r="Q11" s="5"/>
      <c r="R11" s="5"/>
    </row>
    <row r="12" spans="1:18" x14ac:dyDescent="0.2">
      <c r="A12" s="804">
        <f t="shared" si="0"/>
        <v>4</v>
      </c>
      <c r="B12" s="88" t="s">
        <v>140</v>
      </c>
      <c r="C12" s="136">
        <f>'pü.mérleg Önkorm.'!C12</f>
        <v>0</v>
      </c>
      <c r="D12" s="218" t="s">
        <v>167</v>
      </c>
      <c r="E12" s="334">
        <f>'pü.mérleg Önkorm.'!E12+'pü.mérleg Hivatal'!F14+'püm. GAMESZ. '!E14+püm.Brunszvik!E14+'püm Festetics'!E14+'püm-TASZII.'!E14</f>
        <v>1501492</v>
      </c>
      <c r="F12" s="79" t="e">
        <f>'pü.mérleg Önkorm.'!#REF!+'pü.mérleg Hivatal'!#REF!+'püm. GAMESZ. '!#REF!+püm.Brunszvik!#REF!+'püm-TASZII.'!#REF!</f>
        <v>#REF!</v>
      </c>
      <c r="G12" s="79" t="e">
        <f>'pü.mérleg Önkorm.'!#REF!+'pü.mérleg Hivatal'!#REF!+'püm. GAMESZ. '!#REF!+püm.Brunszvik!#REF!+'püm-TASZII.'!#REF!</f>
        <v>#REF!</v>
      </c>
      <c r="H12" s="79" t="e">
        <f>'pü.mérleg Önkorm.'!#REF!+'pü.mérleg Hivatal'!#REF!+'püm. GAMESZ. '!#REF!+püm.Brunszvik!#REF!+'püm-TASZII.'!#REF!</f>
        <v>#REF!</v>
      </c>
      <c r="J12" s="79"/>
      <c r="M12" s="5"/>
      <c r="N12" s="5"/>
      <c r="O12" s="5"/>
      <c r="P12" s="5"/>
      <c r="Q12" s="5"/>
      <c r="R12" s="5"/>
    </row>
    <row r="13" spans="1:18" ht="12" customHeight="1" x14ac:dyDescent="0.2">
      <c r="A13" s="804">
        <f t="shared" si="0"/>
        <v>5</v>
      </c>
      <c r="B13" s="230" t="s">
        <v>748</v>
      </c>
      <c r="C13" s="136">
        <f>'tám, végl. pe.átv  '!C32+'tám, végl. pe.átv  '!C41+'tám, végl. pe.átv  '!C47+'tám, végl. pe.átv  '!C62+'tám, végl. pe.átv  '!C52</f>
        <v>39603</v>
      </c>
      <c r="D13" s="218"/>
      <c r="E13" s="334"/>
      <c r="F13" s="100"/>
      <c r="K13" s="100"/>
      <c r="M13" s="5"/>
      <c r="N13" s="5"/>
      <c r="O13" s="5"/>
      <c r="P13" s="5"/>
      <c r="Q13" s="5"/>
      <c r="R13" s="5"/>
    </row>
    <row r="14" spans="1:18" x14ac:dyDescent="0.2">
      <c r="A14" s="804">
        <f t="shared" si="0"/>
        <v>6</v>
      </c>
      <c r="B14" s="88" t="s">
        <v>567</v>
      </c>
      <c r="C14" s="138"/>
      <c r="D14" s="218" t="s">
        <v>168</v>
      </c>
      <c r="E14" s="208">
        <f>'pü.mérleg Önkorm.'!E14+'pü.mérleg Hivatal'!F16</f>
        <v>16309</v>
      </c>
      <c r="F14" s="79" t="e">
        <f>'pü.mérleg Önkorm.'!#REF!+'pü.mérleg Hivatal'!#REF!</f>
        <v>#REF!</v>
      </c>
      <c r="G14" s="79" t="e">
        <f>'pü.mérleg Önkorm.'!#REF!+'pü.mérleg Hivatal'!#REF!</f>
        <v>#REF!</v>
      </c>
      <c r="H14" s="79" t="e">
        <f>'pü.mérleg Önkorm.'!#REF!+'pü.mérleg Hivatal'!#REF!</f>
        <v>#REF!</v>
      </c>
      <c r="M14" s="5"/>
      <c r="N14" s="5"/>
      <c r="O14" s="5"/>
      <c r="P14" s="5"/>
      <c r="Q14" s="5"/>
      <c r="R14" s="5"/>
    </row>
    <row r="15" spans="1:18" x14ac:dyDescent="0.2">
      <c r="A15" s="804">
        <f t="shared" si="0"/>
        <v>7</v>
      </c>
      <c r="B15" s="88" t="s">
        <v>566</v>
      </c>
      <c r="C15" s="136">
        <f>'pü.mérleg Önkorm.'!C15</f>
        <v>0</v>
      </c>
      <c r="D15" s="218"/>
      <c r="E15" s="208"/>
      <c r="F15" s="79"/>
      <c r="G15" s="79"/>
      <c r="H15" s="79"/>
      <c r="M15" s="5"/>
      <c r="N15" s="5"/>
      <c r="O15" s="5"/>
      <c r="P15" s="5"/>
      <c r="Q15" s="5"/>
      <c r="R15" s="5"/>
    </row>
    <row r="16" spans="1:18" x14ac:dyDescent="0.2">
      <c r="A16" s="804">
        <f t="shared" si="0"/>
        <v>8</v>
      </c>
      <c r="B16" s="374" t="s">
        <v>749</v>
      </c>
      <c r="C16" s="136">
        <f>'pü.mérleg Önkorm.'!C16+'pü.mérleg Hivatal'!D16+'püm. GAMESZ. '!C16+püm.Brunszvik!C16+'püm Festetics'!C16+'püm-TASZII.'!C16</f>
        <v>3591</v>
      </c>
      <c r="D16" s="218" t="s">
        <v>169</v>
      </c>
      <c r="E16" s="334"/>
      <c r="F16" s="100"/>
      <c r="M16" s="5"/>
      <c r="N16" s="5"/>
      <c r="O16" s="5"/>
      <c r="P16" s="5"/>
      <c r="Q16" s="5"/>
      <c r="R16" s="5"/>
    </row>
    <row r="17" spans="1:18" x14ac:dyDescent="0.2">
      <c r="A17" s="804">
        <f t="shared" si="0"/>
        <v>9</v>
      </c>
      <c r="B17" s="88" t="s">
        <v>143</v>
      </c>
      <c r="C17" s="138">
        <f>'közhatalmi bevételek'!D31</f>
        <v>1182874</v>
      </c>
      <c r="D17" s="218" t="s">
        <v>170</v>
      </c>
      <c r="E17" s="208">
        <f>'pü.mérleg Önkorm.'!E17+'pü.mérleg Hivatal'!F18</f>
        <v>6459</v>
      </c>
      <c r="F17" s="134">
        <f>'pü.mérleg Önkorm.'!F17+'pü.mérleg Hivatal'!G18</f>
        <v>0</v>
      </c>
      <c r="G17" s="134">
        <f>'pü.mérleg Önkorm.'!G17+'pü.mérleg Hivatal'!H18</f>
        <v>0</v>
      </c>
      <c r="H17" s="134">
        <f>'pü.mérleg Önkorm.'!H17+'pü.mérleg Hivatal'!I18</f>
        <v>0</v>
      </c>
      <c r="M17" s="5"/>
      <c r="N17" s="5"/>
      <c r="O17" s="5"/>
      <c r="P17" s="5"/>
      <c r="Q17" s="5"/>
      <c r="R17" s="5"/>
    </row>
    <row r="18" spans="1:18" x14ac:dyDescent="0.2">
      <c r="A18" s="804">
        <f t="shared" si="0"/>
        <v>10</v>
      </c>
      <c r="B18" s="91" t="s">
        <v>37</v>
      </c>
      <c r="C18" s="443"/>
      <c r="D18" s="218" t="s">
        <v>171</v>
      </c>
      <c r="E18" s="138">
        <f>'pü.mérleg Önkorm.'!E18+'pü.mérleg Hivatal'!F19</f>
        <v>95339</v>
      </c>
      <c r="F18" s="79" t="e">
        <f>'pü.mérleg Önkorm.'!#REF!</f>
        <v>#REF!</v>
      </c>
      <c r="G18" s="79" t="e">
        <f>'pü.mérleg Önkorm.'!#REF!</f>
        <v>#REF!</v>
      </c>
      <c r="H18" s="79" t="e">
        <f>'pü.mérleg Önkorm.'!#REF!</f>
        <v>#REF!</v>
      </c>
      <c r="I18" s="104"/>
      <c r="M18" s="5"/>
      <c r="N18" s="5"/>
      <c r="O18" s="5"/>
      <c r="P18" s="5"/>
      <c r="Q18" s="5"/>
      <c r="R18" s="5"/>
    </row>
    <row r="19" spans="1:18" x14ac:dyDescent="0.2">
      <c r="A19" s="804">
        <f t="shared" si="0"/>
        <v>11</v>
      </c>
      <c r="B19" s="91"/>
      <c r="C19" s="443"/>
      <c r="D19" s="218" t="s">
        <v>172</v>
      </c>
      <c r="E19" s="138">
        <f>'pü.mérleg Önkorm.'!E19+'pü.mérleg Hivatal'!F20+'püm. GAMESZ. '!E20+püm.Brunszvik!E20+'püm Festetics'!E20+'püm-TASZII.'!E20</f>
        <v>119190</v>
      </c>
      <c r="F19" s="59">
        <f>'pü.mérleg Önkorm.'!F19+'pü.mérleg Hivatal'!G20+'püm. GAMESZ. '!F20+püm.Brunszvik!F20+'püm Festetics'!F20+'püm-TASZII.'!F20</f>
        <v>0</v>
      </c>
      <c r="G19" s="59">
        <f>'pü.mérleg Önkorm.'!G19+'pü.mérleg Hivatal'!H20+'püm. GAMESZ. '!G20+püm.Brunszvik!G20+'püm Festetics'!G20+'püm-TASZII.'!G20</f>
        <v>0</v>
      </c>
      <c r="H19" s="59">
        <f>'pü.mérleg Önkorm.'!H19+'pü.mérleg Hivatal'!I20+'püm. GAMESZ. '!H20+püm.Brunszvik!H20+'püm Festetics'!H20+'püm-TASZII.'!H20</f>
        <v>0</v>
      </c>
      <c r="I19" s="104"/>
      <c r="M19" s="5"/>
      <c r="N19" s="5"/>
      <c r="O19" s="5"/>
      <c r="P19" s="5"/>
      <c r="Q19" s="5"/>
      <c r="R19" s="5"/>
    </row>
    <row r="20" spans="1:18" x14ac:dyDescent="0.2">
      <c r="A20" s="804">
        <f t="shared" si="0"/>
        <v>12</v>
      </c>
      <c r="B20" s="57" t="s">
        <v>144</v>
      </c>
      <c r="C20" s="136">
        <f>'pü.mérleg Önkorm.'!C20+'pü.mérleg Hivatal'!D20+'püm. GAMESZ. '!C20+püm.Brunszvik!C20+'püm Festetics'!C20+'püm-TASZII.'!C20</f>
        <v>575864</v>
      </c>
      <c r="D20" s="218" t="s">
        <v>173</v>
      </c>
      <c r="E20" s="334">
        <f>'pü.mérleg Önkorm.'!E20</f>
        <v>5000</v>
      </c>
      <c r="F20" s="100"/>
      <c r="M20" s="5"/>
      <c r="N20" s="5"/>
      <c r="O20" s="5"/>
      <c r="P20" s="5"/>
      <c r="Q20" s="5"/>
      <c r="R20" s="5"/>
    </row>
    <row r="21" spans="1:18" x14ac:dyDescent="0.2">
      <c r="A21" s="804">
        <f t="shared" si="0"/>
        <v>13</v>
      </c>
      <c r="C21" s="443"/>
      <c r="D21" s="218" t="s">
        <v>174</v>
      </c>
      <c r="E21" s="334">
        <f>'pü.mérleg Önkorm.'!E21</f>
        <v>20000</v>
      </c>
      <c r="F21" s="100"/>
      <c r="M21" s="5"/>
      <c r="N21" s="5"/>
      <c r="O21" s="5"/>
      <c r="P21" s="5"/>
      <c r="Q21" s="5"/>
      <c r="R21" s="5"/>
    </row>
    <row r="22" spans="1:18" s="62" customFormat="1" x14ac:dyDescent="0.2">
      <c r="A22" s="804">
        <f t="shared" si="0"/>
        <v>14</v>
      </c>
      <c r="B22" s="57" t="s">
        <v>146</v>
      </c>
      <c r="C22" s="443">
        <f>'pü.mérleg Önkorm.'!C22</f>
        <v>633</v>
      </c>
      <c r="D22" s="247"/>
      <c r="E22" s="208"/>
      <c r="F22" s="261"/>
      <c r="G22" s="106"/>
      <c r="H22" s="106"/>
      <c r="I22" s="106"/>
      <c r="J22" s="106"/>
      <c r="K22" s="106"/>
      <c r="L22" s="106"/>
    </row>
    <row r="23" spans="1:18" s="62" customFormat="1" x14ac:dyDescent="0.2">
      <c r="A23" s="804">
        <f t="shared" si="0"/>
        <v>15</v>
      </c>
      <c r="B23" s="57" t="s">
        <v>145</v>
      </c>
      <c r="C23" s="443">
        <v>0</v>
      </c>
      <c r="D23" s="247"/>
      <c r="E23" s="208"/>
      <c r="F23" s="261"/>
      <c r="G23" s="106"/>
      <c r="H23" s="106"/>
      <c r="I23" s="106"/>
      <c r="J23" s="261"/>
      <c r="K23" s="106"/>
      <c r="L23" s="106"/>
    </row>
    <row r="24" spans="1:18" x14ac:dyDescent="0.2">
      <c r="A24" s="804">
        <f t="shared" si="0"/>
        <v>16</v>
      </c>
      <c r="B24" s="88" t="s">
        <v>148</v>
      </c>
      <c r="C24" s="443">
        <f>'pü.mérleg Önkorm.'!C24</f>
        <v>633</v>
      </c>
      <c r="D24" s="310" t="s">
        <v>63</v>
      </c>
      <c r="E24" s="209">
        <f>SUM(E10:E22)</f>
        <v>2860864</v>
      </c>
      <c r="F24" s="79" t="e">
        <f>'pü.mérleg Önkorm.'!#REF!+'pü.mérleg Hivatal'!#REF!+'püm. GAMESZ. '!#REF!+püm.Brunszvik!#REF!+'püm-TASZII.'!#REF!</f>
        <v>#REF!</v>
      </c>
      <c r="G24" s="79" t="e">
        <f>'pü.mérleg Önkorm.'!#REF!+'pü.mérleg Hivatal'!#REF!+'püm. GAMESZ. '!#REF!+püm.Brunszvik!#REF!+'püm-TASZII.'!#REF!</f>
        <v>#REF!</v>
      </c>
      <c r="H24" s="79" t="e">
        <f>'pü.mérleg Önkorm.'!#REF!+'pü.mérleg Hivatal'!#REF!+'püm. GAMESZ. '!#REF!+püm.Brunszvik!#REF!+'püm-TASZII.'!#REF!</f>
        <v>#REF!</v>
      </c>
      <c r="M24" s="5"/>
      <c r="N24" s="5"/>
      <c r="O24" s="5"/>
      <c r="P24" s="5"/>
      <c r="Q24" s="5"/>
      <c r="R24" s="5"/>
    </row>
    <row r="25" spans="1:18" x14ac:dyDescent="0.2">
      <c r="A25" s="804">
        <f t="shared" si="0"/>
        <v>17</v>
      </c>
      <c r="B25" s="88" t="s">
        <v>149</v>
      </c>
      <c r="C25" s="443">
        <v>0</v>
      </c>
      <c r="D25" s="247"/>
      <c r="E25" s="208"/>
      <c r="F25" s="100"/>
      <c r="M25" s="5"/>
      <c r="N25" s="5"/>
      <c r="O25" s="5"/>
      <c r="P25" s="5"/>
      <c r="Q25" s="5"/>
      <c r="R25" s="5"/>
    </row>
    <row r="26" spans="1:18" x14ac:dyDescent="0.2">
      <c r="A26" s="804">
        <f t="shared" si="0"/>
        <v>18</v>
      </c>
      <c r="B26" s="57" t="s">
        <v>150</v>
      </c>
      <c r="C26" s="443">
        <v>0</v>
      </c>
      <c r="D26" s="311" t="s">
        <v>175</v>
      </c>
      <c r="E26" s="208"/>
      <c r="F26" s="100"/>
      <c r="M26" s="5"/>
      <c r="N26" s="5"/>
      <c r="O26" s="5"/>
      <c r="P26" s="5"/>
      <c r="Q26" s="5"/>
      <c r="R26" s="5"/>
    </row>
    <row r="27" spans="1:18" x14ac:dyDescent="0.2">
      <c r="A27" s="804">
        <f t="shared" si="0"/>
        <v>19</v>
      </c>
      <c r="B27" s="88" t="s">
        <v>151</v>
      </c>
      <c r="C27" s="138">
        <v>0</v>
      </c>
      <c r="D27" s="218" t="s">
        <v>176</v>
      </c>
      <c r="E27" s="208">
        <f>'pü.mérleg Önkorm.'!E27+'pü.mérleg Hivatal'!F27+'püm. GAMESZ. '!E27+püm.Brunszvik!E27+'püm Festetics'!E27+'püm-TASZII.'!E27</f>
        <v>1270817</v>
      </c>
      <c r="F27" s="79" t="e">
        <f>'pü.mérleg Önkorm.'!#REF!+'pü.mérleg Hivatal'!#REF!+'püm. GAMESZ. '!#REF!+püm.Brunszvik!#REF!+'püm-TASZII.'!#REF!</f>
        <v>#REF!</v>
      </c>
      <c r="G27" s="79" t="e">
        <f>'pü.mérleg Önkorm.'!#REF!+'pü.mérleg Hivatal'!#REF!+'püm. GAMESZ. '!#REF!+püm.Brunszvik!#REF!+'püm-TASZII.'!#REF!</f>
        <v>#REF!</v>
      </c>
      <c r="H27" s="79" t="e">
        <f>'pü.mérleg Önkorm.'!#REF!+'pü.mérleg Hivatal'!#REF!+'püm. GAMESZ. '!#REF!+püm.Brunszvik!#REF!+'püm-TASZII.'!#REF!</f>
        <v>#REF!</v>
      </c>
      <c r="I27" s="79"/>
      <c r="J27" s="79"/>
      <c r="M27" s="5"/>
      <c r="N27" s="5"/>
      <c r="O27" s="5"/>
      <c r="P27" s="5"/>
      <c r="Q27" s="5"/>
      <c r="R27" s="5"/>
    </row>
    <row r="28" spans="1:18" x14ac:dyDescent="0.2">
      <c r="A28" s="804">
        <f t="shared" si="0"/>
        <v>20</v>
      </c>
      <c r="B28" s="88"/>
      <c r="C28" s="138"/>
      <c r="D28" s="218" t="s">
        <v>177</v>
      </c>
      <c r="E28" s="208">
        <f>'pü.mérleg Önkorm.'!E28+'pü.mérleg Hivatal'!F28+'püm. GAMESZ. '!E28+püm.Brunszvik!E28+'püm Festetics'!E28+'püm-TASZII.'!E28</f>
        <v>5715</v>
      </c>
      <c r="F28" s="100"/>
      <c r="M28" s="5"/>
      <c r="N28" s="5"/>
      <c r="O28" s="5"/>
      <c r="P28" s="5"/>
      <c r="Q28" s="5"/>
      <c r="R28" s="5"/>
    </row>
    <row r="29" spans="1:18" x14ac:dyDescent="0.2">
      <c r="A29" s="804">
        <f t="shared" si="0"/>
        <v>21</v>
      </c>
      <c r="B29" s="57" t="s">
        <v>152</v>
      </c>
      <c r="C29" s="138">
        <f>'tám, végl. pe.átv  '!C35+'tám, végl. pe.átv  '!C54</f>
        <v>5000</v>
      </c>
      <c r="D29" s="218" t="s">
        <v>178</v>
      </c>
      <c r="E29" s="208"/>
      <c r="F29" s="100"/>
      <c r="M29" s="5"/>
      <c r="N29" s="5"/>
      <c r="O29" s="5"/>
      <c r="P29" s="5"/>
      <c r="Q29" s="5"/>
      <c r="R29" s="5"/>
    </row>
    <row r="30" spans="1:18" s="62" customFormat="1" x14ac:dyDescent="0.2">
      <c r="A30" s="804">
        <f t="shared" si="0"/>
        <v>22</v>
      </c>
      <c r="B30" s="57" t="s">
        <v>153</v>
      </c>
      <c r="C30" s="138">
        <f>'felh. bev.  '!D25+'felh. bev.  '!D29</f>
        <v>2246</v>
      </c>
      <c r="D30" s="308" t="s">
        <v>179</v>
      </c>
      <c r="E30" s="208">
        <f>'pü.mérleg Önkorm.'!E30+'pü.mérleg Hivatal'!F30+'püm. GAMESZ. '!E30+püm.Brunszvik!E30+'püm Festetics'!E30+'püm-TASZII.'!E30</f>
        <v>0</v>
      </c>
      <c r="F30" s="261"/>
      <c r="G30" s="106"/>
      <c r="H30" s="106"/>
      <c r="I30" s="106"/>
      <c r="J30" s="106"/>
      <c r="K30" s="106"/>
      <c r="L30" s="106"/>
    </row>
    <row r="31" spans="1:18" s="62" customFormat="1" x14ac:dyDescent="0.2">
      <c r="A31" s="804">
        <f t="shared" si="0"/>
        <v>23</v>
      </c>
      <c r="B31" s="57"/>
      <c r="C31" s="134"/>
      <c r="D31" s="308" t="s">
        <v>575</v>
      </c>
      <c r="E31" s="138">
        <f>'pü.mérleg Önkorm.'!E31</f>
        <v>0</v>
      </c>
      <c r="F31" s="138">
        <f>'pü.mérleg Önkorm.'!F31</f>
        <v>0</v>
      </c>
      <c r="G31" s="138">
        <f>'pü.mérleg Önkorm.'!G31</f>
        <v>0</v>
      </c>
      <c r="H31" s="138">
        <f>'pü.mérleg Önkorm.'!H31</f>
        <v>0</v>
      </c>
      <c r="I31" s="226"/>
      <c r="J31" s="106"/>
      <c r="K31" s="106"/>
      <c r="L31" s="106"/>
    </row>
    <row r="32" spans="1:18" x14ac:dyDescent="0.2">
      <c r="A32" s="804">
        <f t="shared" si="0"/>
        <v>24</v>
      </c>
      <c r="C32" s="134"/>
      <c r="D32" s="308" t="s">
        <v>201</v>
      </c>
      <c r="E32" s="208">
        <f>'pü.mérleg Önkorm.'!E32+'pü.mérleg Hivatal'!F31+'püm. GAMESZ. '!E31+püm.Brunszvik!E31+'püm Festetics'!E31+'püm-TASZII.'!E31</f>
        <v>642</v>
      </c>
      <c r="F32" s="79" t="e">
        <f>'pü.mérleg Önkorm.'!#REF!+'pü.mérleg Hivatal'!#REF!+'püm. GAMESZ. '!#REF!</f>
        <v>#REF!</v>
      </c>
      <c r="G32" s="79" t="e">
        <f>'pü.mérleg Önkorm.'!#REF!+'pü.mérleg Hivatal'!#REF!+'püm. GAMESZ. '!#REF!</f>
        <v>#REF!</v>
      </c>
      <c r="H32" s="79" t="e">
        <f>'pü.mérleg Önkorm.'!#REF!+'pü.mérleg Hivatal'!#REF!+'püm. GAMESZ. '!#REF!</f>
        <v>#REF!</v>
      </c>
      <c r="M32" s="5"/>
      <c r="N32" s="5"/>
      <c r="O32" s="5"/>
      <c r="P32" s="5"/>
      <c r="Q32" s="5"/>
      <c r="R32" s="5"/>
    </row>
    <row r="33" spans="1:18" s="6" customFormat="1" x14ac:dyDescent="0.2">
      <c r="A33" s="804">
        <f t="shared" si="0"/>
        <v>25</v>
      </c>
      <c r="B33" s="95" t="s">
        <v>49</v>
      </c>
      <c r="C33" s="335">
        <f>C12+C20+C11+C17+C13+C29</f>
        <v>2328892</v>
      </c>
      <c r="D33" s="218" t="s">
        <v>202</v>
      </c>
      <c r="E33" s="208">
        <f>tartalék!C16</f>
        <v>0</v>
      </c>
      <c r="F33" s="98"/>
      <c r="G33" s="103"/>
      <c r="H33" s="103"/>
      <c r="I33" s="103"/>
      <c r="J33" s="103"/>
      <c r="K33" s="103"/>
      <c r="L33" s="103"/>
    </row>
    <row r="34" spans="1:18" x14ac:dyDescent="0.2">
      <c r="A34" s="804">
        <f t="shared" si="0"/>
        <v>26</v>
      </c>
      <c r="B34" s="91" t="s">
        <v>64</v>
      </c>
      <c r="C34" s="161">
        <f>C15+C16+C23+C24+C25+C26+C27+C30</f>
        <v>6470</v>
      </c>
      <c r="D34" s="301" t="s">
        <v>65</v>
      </c>
      <c r="E34" s="209">
        <f>SUM(E27:E33)</f>
        <v>1277174</v>
      </c>
      <c r="F34" s="79" t="e">
        <f>'pü.mérleg Önkorm.'!#REF!+'pü.mérleg Hivatal'!#REF!+'püm. GAMESZ. '!#REF!+püm.Brunszvik!#REF!+'püm-TASZII.'!#REF!</f>
        <v>#REF!</v>
      </c>
      <c r="G34" s="79" t="e">
        <f>'pü.mérleg Önkorm.'!#REF!+'pü.mérleg Hivatal'!#REF!+'püm. GAMESZ. '!#REF!+püm.Brunszvik!#REF!+'püm-TASZII.'!#REF!</f>
        <v>#REF!</v>
      </c>
      <c r="H34" s="79" t="e">
        <f>'pü.mérleg Önkorm.'!#REF!+'pü.mérleg Hivatal'!#REF!+'püm. GAMESZ. '!#REF!+püm.Brunszvik!#REF!+'püm-TASZII.'!#REF!</f>
        <v>#REF!</v>
      </c>
      <c r="M34" s="5"/>
      <c r="N34" s="5"/>
      <c r="O34" s="5"/>
      <c r="P34" s="5"/>
      <c r="Q34" s="5"/>
      <c r="R34" s="5"/>
    </row>
    <row r="35" spans="1:18" x14ac:dyDescent="0.2">
      <c r="A35" s="804">
        <f t="shared" si="0"/>
        <v>27</v>
      </c>
      <c r="B35" s="98" t="s">
        <v>48</v>
      </c>
      <c r="C35" s="163">
        <f>SUM(C33:C34)</f>
        <v>2335362</v>
      </c>
      <c r="D35" s="312" t="s">
        <v>66</v>
      </c>
      <c r="E35" s="189">
        <f>E24+E34</f>
        <v>4138038</v>
      </c>
      <c r="F35" s="100"/>
      <c r="M35" s="5"/>
      <c r="N35" s="5"/>
      <c r="O35" s="5"/>
      <c r="P35" s="5"/>
      <c r="Q35" s="5"/>
      <c r="R35" s="5"/>
    </row>
    <row r="36" spans="1:18" ht="12" thickBot="1" x14ac:dyDescent="0.25">
      <c r="A36" s="804">
        <f t="shared" si="0"/>
        <v>28</v>
      </c>
      <c r="B36" s="100"/>
      <c r="C36" s="134"/>
      <c r="D36" s="247"/>
      <c r="E36" s="208"/>
      <c r="F36" s="100"/>
      <c r="M36" s="5"/>
      <c r="N36" s="5"/>
      <c r="O36" s="5"/>
      <c r="P36" s="5"/>
      <c r="Q36" s="5"/>
      <c r="R36" s="5"/>
    </row>
    <row r="37" spans="1:18" ht="12" thickBot="1" x14ac:dyDescent="0.25">
      <c r="A37" s="804">
        <f t="shared" si="0"/>
        <v>29</v>
      </c>
      <c r="B37" s="396" t="s">
        <v>21</v>
      </c>
      <c r="C37" s="344">
        <f>C35-E35</f>
        <v>-1802676</v>
      </c>
      <c r="D37" s="161"/>
      <c r="E37" s="209"/>
      <c r="F37" s="100"/>
      <c r="M37" s="5"/>
      <c r="N37" s="5"/>
      <c r="O37" s="5"/>
      <c r="P37" s="5"/>
      <c r="Q37" s="5"/>
      <c r="R37" s="5"/>
    </row>
    <row r="38" spans="1:18" s="6" customFormat="1" x14ac:dyDescent="0.2">
      <c r="A38" s="804">
        <f t="shared" si="0"/>
        <v>30</v>
      </c>
      <c r="B38" s="100"/>
      <c r="C38" s="134"/>
      <c r="D38" s="247"/>
      <c r="E38" s="208"/>
      <c r="F38" s="98"/>
      <c r="G38" s="103"/>
      <c r="H38" s="103"/>
      <c r="I38" s="103"/>
      <c r="J38" s="103"/>
      <c r="K38" s="103"/>
      <c r="L38" s="103"/>
    </row>
    <row r="39" spans="1:18" s="6" customFormat="1" x14ac:dyDescent="0.2">
      <c r="A39" s="804">
        <f t="shared" si="0"/>
        <v>31</v>
      </c>
      <c r="B39" s="64" t="s">
        <v>154</v>
      </c>
      <c r="C39" s="263"/>
      <c r="D39" s="311" t="s">
        <v>180</v>
      </c>
      <c r="E39" s="189"/>
      <c r="F39" s="98"/>
      <c r="G39" s="103"/>
      <c r="H39" s="103"/>
      <c r="I39" s="103"/>
      <c r="J39" s="103"/>
      <c r="K39" s="103"/>
      <c r="L39" s="103"/>
    </row>
    <row r="40" spans="1:18" s="6" customFormat="1" x14ac:dyDescent="0.2">
      <c r="A40" s="804">
        <f t="shared" si="0"/>
        <v>32</v>
      </c>
      <c r="B40" s="68" t="s">
        <v>155</v>
      </c>
      <c r="C40" s="263"/>
      <c r="D40" s="313" t="s">
        <v>181</v>
      </c>
      <c r="E40" s="211"/>
      <c r="F40" s="98"/>
      <c r="G40" s="103"/>
      <c r="H40" s="103"/>
      <c r="I40" s="103"/>
      <c r="J40" s="103"/>
      <c r="K40" s="103"/>
      <c r="L40" s="103"/>
    </row>
    <row r="41" spans="1:18" s="6" customFormat="1" x14ac:dyDescent="0.2">
      <c r="A41" s="805">
        <f t="shared" si="0"/>
        <v>33</v>
      </c>
      <c r="B41" s="382" t="s">
        <v>638</v>
      </c>
      <c r="C41" s="444">
        <f>'pü.mérleg Önkorm.'!C41</f>
        <v>0</v>
      </c>
      <c r="D41" s="108" t="s">
        <v>503</v>
      </c>
      <c r="E41" s="138">
        <f>'pü.mérleg Önkorm.'!E41</f>
        <v>194474</v>
      </c>
      <c r="F41" s="98"/>
      <c r="G41" s="103"/>
      <c r="H41" s="103"/>
      <c r="I41" s="224"/>
      <c r="J41" s="103"/>
      <c r="K41" s="103"/>
      <c r="L41" s="103"/>
    </row>
    <row r="42" spans="1:18" x14ac:dyDescent="0.2">
      <c r="A42" s="804">
        <f t="shared" si="0"/>
        <v>34</v>
      </c>
      <c r="B42" s="58" t="s">
        <v>156</v>
      </c>
      <c r="C42" s="315"/>
      <c r="D42" s="218" t="s">
        <v>182</v>
      </c>
      <c r="E42" s="189"/>
      <c r="F42" s="100"/>
      <c r="M42" s="5"/>
      <c r="N42" s="5"/>
      <c r="O42" s="5"/>
      <c r="P42" s="5"/>
      <c r="Q42" s="5"/>
      <c r="R42" s="5"/>
    </row>
    <row r="43" spans="1:18" x14ac:dyDescent="0.2">
      <c r="A43" s="804">
        <f t="shared" si="0"/>
        <v>35</v>
      </c>
      <c r="B43" s="58" t="s">
        <v>157</v>
      </c>
      <c r="C43" s="134"/>
      <c r="D43" s="218" t="s">
        <v>183</v>
      </c>
      <c r="E43" s="189"/>
      <c r="F43" s="100"/>
      <c r="M43" s="5"/>
      <c r="N43" s="5"/>
      <c r="O43" s="5"/>
      <c r="P43" s="5"/>
      <c r="Q43" s="5"/>
      <c r="R43" s="5"/>
    </row>
    <row r="44" spans="1:18" ht="21" x14ac:dyDescent="0.2">
      <c r="A44" s="804">
        <f t="shared" si="0"/>
        <v>36</v>
      </c>
      <c r="B44" s="315" t="s">
        <v>497</v>
      </c>
      <c r="C44" s="208">
        <f>'pü.mérleg Önkorm.'!C44+'pü.mérleg Hivatal'!D43+'püm. GAMESZ. '!C43+püm.Brunszvik!C43+'püm Festetics'!C43+'püm-TASZII.'!C43</f>
        <v>349305</v>
      </c>
      <c r="D44" s="134" t="s">
        <v>184</v>
      </c>
      <c r="E44" s="189"/>
      <c r="F44" s="100"/>
      <c r="M44" s="5"/>
      <c r="N44" s="5"/>
      <c r="O44" s="5"/>
      <c r="P44" s="5"/>
      <c r="Q44" s="5"/>
      <c r="R44" s="5"/>
    </row>
    <row r="45" spans="1:18" ht="21" x14ac:dyDescent="0.2">
      <c r="A45" s="804">
        <f t="shared" si="0"/>
        <v>37</v>
      </c>
      <c r="B45" s="315" t="s">
        <v>730</v>
      </c>
      <c r="C45" s="208">
        <f>'pü.mérleg Önkorm.'!C45+'pü.mérleg Hivatal'!D44+'püm. GAMESZ. '!C44+püm.Brunszvik!C44+'püm Festetics'!C44+'püm-TASZII.'!C44</f>
        <v>1647845</v>
      </c>
      <c r="D45" s="134"/>
      <c r="E45" s="189"/>
      <c r="F45" s="100"/>
      <c r="M45" s="5"/>
      <c r="N45" s="5"/>
      <c r="O45" s="5"/>
      <c r="P45" s="5"/>
      <c r="Q45" s="5"/>
      <c r="R45" s="5"/>
    </row>
    <row r="46" spans="1:18" x14ac:dyDescent="0.2">
      <c r="A46" s="804">
        <f t="shared" si="0"/>
        <v>38</v>
      </c>
      <c r="B46" s="238" t="s">
        <v>729</v>
      </c>
      <c r="C46" s="134">
        <f>'püm Festetics'!C44</f>
        <v>0</v>
      </c>
      <c r="D46" s="218"/>
      <c r="E46" s="189"/>
      <c r="F46" s="100"/>
      <c r="M46" s="5"/>
      <c r="N46" s="5"/>
      <c r="O46" s="5"/>
      <c r="P46" s="5"/>
      <c r="Q46" s="5"/>
      <c r="R46" s="5"/>
    </row>
    <row r="47" spans="1:18" x14ac:dyDescent="0.2">
      <c r="A47" s="804">
        <f t="shared" si="0"/>
        <v>39</v>
      </c>
      <c r="B47" s="59" t="s">
        <v>159</v>
      </c>
      <c r="C47" s="134">
        <f>'pü.mérleg Önkorm.'!C47</f>
        <v>18337</v>
      </c>
      <c r="D47" s="218" t="s">
        <v>185</v>
      </c>
      <c r="E47" s="208"/>
      <c r="F47" s="100"/>
      <c r="M47" s="5"/>
      <c r="N47" s="5"/>
      <c r="O47" s="5"/>
      <c r="P47" s="5"/>
      <c r="Q47" s="5"/>
      <c r="R47" s="5"/>
    </row>
    <row r="48" spans="1:18" x14ac:dyDescent="0.2">
      <c r="A48" s="804">
        <f t="shared" si="0"/>
        <v>40</v>
      </c>
      <c r="B48" s="59" t="s">
        <v>160</v>
      </c>
      <c r="C48" s="263"/>
      <c r="D48" s="308" t="s">
        <v>186</v>
      </c>
      <c r="E48" s="208">
        <f>'pü.mérleg Önkorm.'!E48</f>
        <v>18337</v>
      </c>
      <c r="F48" s="100"/>
      <c r="M48" s="5"/>
      <c r="N48" s="5"/>
      <c r="O48" s="5"/>
      <c r="P48" s="5"/>
      <c r="Q48" s="5"/>
      <c r="R48" s="5"/>
    </row>
    <row r="49" spans="1:18" x14ac:dyDescent="0.2">
      <c r="A49" s="804">
        <f t="shared" si="0"/>
        <v>41</v>
      </c>
      <c r="B49" s="58" t="s">
        <v>161</v>
      </c>
      <c r="C49" s="134"/>
      <c r="D49" s="218" t="s">
        <v>187</v>
      </c>
      <c r="E49" s="208"/>
      <c r="F49" s="100"/>
      <c r="M49" s="5"/>
      <c r="N49" s="5"/>
      <c r="O49" s="5"/>
      <c r="P49" s="5"/>
      <c r="Q49" s="5"/>
      <c r="R49" s="5"/>
    </row>
    <row r="50" spans="1:18" x14ac:dyDescent="0.2">
      <c r="A50" s="804">
        <f t="shared" si="0"/>
        <v>42</v>
      </c>
      <c r="B50" s="227" t="s">
        <v>162</v>
      </c>
      <c r="C50" s="134"/>
      <c r="D50" s="218" t="s">
        <v>188</v>
      </c>
      <c r="E50" s="208"/>
      <c r="F50" s="100"/>
      <c r="M50" s="5"/>
      <c r="N50" s="5"/>
      <c r="O50" s="5"/>
      <c r="P50" s="5"/>
      <c r="Q50" s="5"/>
      <c r="R50" s="5"/>
    </row>
    <row r="51" spans="1:18" x14ac:dyDescent="0.2">
      <c r="A51" s="804">
        <f t="shared" si="0"/>
        <v>43</v>
      </c>
      <c r="B51" s="227" t="s">
        <v>163</v>
      </c>
      <c r="C51" s="134"/>
      <c r="D51" s="218" t="s">
        <v>189</v>
      </c>
      <c r="E51" s="208"/>
      <c r="F51" s="100"/>
      <c r="M51" s="5"/>
      <c r="N51" s="5"/>
      <c r="O51" s="5"/>
      <c r="P51" s="5"/>
      <c r="Q51" s="5"/>
      <c r="R51" s="5"/>
    </row>
    <row r="52" spans="1:18" x14ac:dyDescent="0.2">
      <c r="A52" s="804">
        <f t="shared" si="0"/>
        <v>44</v>
      </c>
      <c r="B52" s="58" t="s">
        <v>164</v>
      </c>
      <c r="C52" s="134"/>
      <c r="D52" s="218" t="s">
        <v>190</v>
      </c>
      <c r="E52" s="208"/>
      <c r="F52" s="100"/>
      <c r="M52" s="5"/>
      <c r="N52" s="5"/>
      <c r="O52" s="5"/>
      <c r="P52" s="5"/>
      <c r="Q52" s="5"/>
      <c r="R52" s="5"/>
    </row>
    <row r="53" spans="1:18" x14ac:dyDescent="0.2">
      <c r="A53" s="804">
        <f t="shared" si="0"/>
        <v>45</v>
      </c>
      <c r="B53" s="58"/>
      <c r="C53" s="134"/>
      <c r="D53" s="218" t="s">
        <v>191</v>
      </c>
      <c r="E53" s="208"/>
      <c r="F53" s="100"/>
      <c r="M53" s="5"/>
      <c r="N53" s="5"/>
      <c r="O53" s="5"/>
      <c r="P53" s="5"/>
      <c r="Q53" s="5"/>
      <c r="R53" s="5"/>
    </row>
    <row r="54" spans="1:18" x14ac:dyDescent="0.2">
      <c r="A54" s="804">
        <f t="shared" si="0"/>
        <v>46</v>
      </c>
      <c r="B54" s="58"/>
      <c r="C54" s="134"/>
      <c r="D54" s="218" t="s">
        <v>192</v>
      </c>
      <c r="E54" s="208"/>
      <c r="F54" s="100"/>
      <c r="M54" s="5"/>
      <c r="N54" s="5"/>
      <c r="O54" s="5"/>
      <c r="P54" s="5"/>
      <c r="Q54" s="5"/>
      <c r="R54" s="5"/>
    </row>
    <row r="55" spans="1:18" ht="12" thickBot="1" x14ac:dyDescent="0.25">
      <c r="A55" s="806">
        <f t="shared" si="0"/>
        <v>47</v>
      </c>
      <c r="B55" s="98" t="s">
        <v>272</v>
      </c>
      <c r="C55" s="263">
        <f>SUM(C40:C53)</f>
        <v>2015487</v>
      </c>
      <c r="D55" s="311" t="s">
        <v>265</v>
      </c>
      <c r="E55" s="189">
        <f>SUM(E40:E54)</f>
        <v>212811</v>
      </c>
      <c r="F55" s="100"/>
      <c r="M55" s="5"/>
      <c r="N55" s="5"/>
      <c r="O55" s="5"/>
      <c r="P55" s="5"/>
      <c r="Q55" s="5"/>
      <c r="R55" s="5"/>
    </row>
    <row r="56" spans="1:18" ht="12" thickBot="1" x14ac:dyDescent="0.25">
      <c r="A56" s="342">
        <f t="shared" si="0"/>
        <v>48</v>
      </c>
      <c r="B56" s="375" t="s">
        <v>267</v>
      </c>
      <c r="C56" s="337">
        <f>C35+C55</f>
        <v>4350849</v>
      </c>
      <c r="D56" s="221" t="s">
        <v>266</v>
      </c>
      <c r="E56" s="365">
        <f>E35+E55</f>
        <v>4350849</v>
      </c>
      <c r="F56" s="100"/>
      <c r="M56" s="5"/>
      <c r="N56" s="5"/>
      <c r="O56" s="5"/>
      <c r="P56" s="5"/>
      <c r="Q56" s="5"/>
      <c r="R56" s="5"/>
    </row>
    <row r="57" spans="1:18" x14ac:dyDescent="0.2">
      <c r="B57" s="103"/>
      <c r="C57" s="102"/>
      <c r="D57" s="102"/>
      <c r="E57" s="102"/>
      <c r="P57" s="5"/>
      <c r="Q57" s="5"/>
      <c r="R57" s="5"/>
    </row>
    <row r="58" spans="1:18" s="6" customFormat="1" ht="12.75" x14ac:dyDescent="0.2">
      <c r="A58" s="103"/>
      <c r="B58" s="98"/>
      <c r="C58" s="185">
        <f>C56-E56</f>
        <v>0</v>
      </c>
      <c r="D58" s="102"/>
      <c r="E58" s="102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</row>
  </sheetData>
  <sheetProtection selectLockedCells="1" selectUnlockedCells="1"/>
  <mergeCells count="9">
    <mergeCell ref="A1:E1"/>
    <mergeCell ref="B3:E3"/>
    <mergeCell ref="B5:E5"/>
    <mergeCell ref="B4:E4"/>
    <mergeCell ref="A6:A8"/>
    <mergeCell ref="B6:B7"/>
    <mergeCell ref="D6:D7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1:M36"/>
  <sheetViews>
    <sheetView workbookViewId="0">
      <selection activeCell="F22" sqref="F22"/>
    </sheetView>
  </sheetViews>
  <sheetFormatPr defaultColWidth="9.140625" defaultRowHeight="15.75" x14ac:dyDescent="0.25"/>
  <cols>
    <col min="1" max="1" width="6" style="10" customWidth="1"/>
    <col min="2" max="2" width="52" style="11" customWidth="1"/>
    <col min="3" max="3" width="20.42578125" style="11" customWidth="1"/>
    <col min="4" max="16384" width="9.140625" style="11"/>
  </cols>
  <sheetData>
    <row r="1" spans="1:3" x14ac:dyDescent="0.25">
      <c r="B1" s="12"/>
    </row>
    <row r="2" spans="1:3" x14ac:dyDescent="0.25">
      <c r="A2" s="1349" t="s">
        <v>1136</v>
      </c>
      <c r="B2" s="1349"/>
      <c r="C2" s="1349"/>
    </row>
    <row r="3" spans="1:3" x14ac:dyDescent="0.25">
      <c r="B3" s="13"/>
    </row>
    <row r="4" spans="1:3" ht="15" customHeight="1" x14ac:dyDescent="0.25">
      <c r="A4" s="1350" t="s">
        <v>73</v>
      </c>
      <c r="B4" s="1350"/>
      <c r="C4" s="1350"/>
    </row>
    <row r="5" spans="1:3" ht="15" customHeight="1" x14ac:dyDescent="0.25">
      <c r="A5" s="1351" t="s">
        <v>1085</v>
      </c>
      <c r="B5" s="1351"/>
      <c r="C5" s="1351"/>
    </row>
    <row r="6" spans="1:3" ht="15" customHeight="1" x14ac:dyDescent="0.25">
      <c r="A6" s="1351" t="s">
        <v>336</v>
      </c>
      <c r="B6" s="1351"/>
      <c r="C6" s="1351"/>
    </row>
    <row r="7" spans="1:3" ht="15" customHeight="1" x14ac:dyDescent="0.25">
      <c r="B7" s="929"/>
    </row>
    <row r="8" spans="1:3" s="14" customFormat="1" ht="20.100000000000001" customHeight="1" x14ac:dyDescent="0.25">
      <c r="A8" s="1352" t="s">
        <v>210</v>
      </c>
      <c r="B8" s="1353"/>
      <c r="C8" s="1353"/>
    </row>
    <row r="9" spans="1:3" s="14" customFormat="1" ht="20.100000000000001" customHeight="1" x14ac:dyDescent="0.25">
      <c r="A9" s="1354" t="s">
        <v>72</v>
      </c>
      <c r="B9" s="217" t="s">
        <v>54</v>
      </c>
      <c r="C9" s="930" t="s">
        <v>55</v>
      </c>
    </row>
    <row r="10" spans="1:3" ht="46.5" customHeight="1" x14ac:dyDescent="0.25">
      <c r="A10" s="1354"/>
      <c r="B10" s="1348" t="s">
        <v>78</v>
      </c>
      <c r="C10" s="1355" t="s">
        <v>132</v>
      </c>
    </row>
    <row r="11" spans="1:3" ht="20.100000000000001" customHeight="1" x14ac:dyDescent="0.25">
      <c r="A11" s="1354"/>
      <c r="B11" s="1348"/>
      <c r="C11" s="1356"/>
    </row>
    <row r="12" spans="1:3" ht="20.100000000000001" customHeight="1" x14ac:dyDescent="0.25">
      <c r="A12" s="771"/>
      <c r="B12" s="684" t="s">
        <v>337</v>
      </c>
      <c r="C12" s="257"/>
    </row>
    <row r="13" spans="1:3" ht="20.100000000000001" customHeight="1" x14ac:dyDescent="0.25">
      <c r="A13" s="710"/>
      <c r="B13" s="685" t="s">
        <v>429</v>
      </c>
      <c r="C13" s="258"/>
    </row>
    <row r="14" spans="1:3" s="734" customFormat="1" ht="33.75" customHeight="1" x14ac:dyDescent="0.2">
      <c r="A14" s="772" t="s">
        <v>302</v>
      </c>
      <c r="B14" s="733" t="s">
        <v>1158</v>
      </c>
      <c r="C14" s="1006">
        <v>0</v>
      </c>
    </row>
    <row r="15" spans="1:3" ht="24.6" customHeight="1" thickBot="1" x14ac:dyDescent="0.3">
      <c r="A15" s="773" t="s">
        <v>310</v>
      </c>
      <c r="B15" s="686" t="s">
        <v>438</v>
      </c>
      <c r="C15" s="1006">
        <v>0</v>
      </c>
    </row>
    <row r="16" spans="1:3" s="10" customFormat="1" ht="19.5" customHeight="1" thickBot="1" x14ac:dyDescent="0.3">
      <c r="A16" s="774" t="s">
        <v>311</v>
      </c>
      <c r="B16" s="373" t="s">
        <v>46</v>
      </c>
      <c r="C16" s="766">
        <f t="shared" ref="C16" si="0">SUM(C14:C15)</f>
        <v>0</v>
      </c>
    </row>
    <row r="17" spans="1:13" s="10" customFormat="1" ht="20.25" customHeight="1" x14ac:dyDescent="0.25">
      <c r="A17" s="710"/>
      <c r="B17" s="767"/>
      <c r="C17" s="646"/>
    </row>
    <row r="18" spans="1:13" ht="19.5" customHeight="1" x14ac:dyDescent="0.25">
      <c r="A18" s="710"/>
      <c r="B18" s="767" t="s">
        <v>430</v>
      </c>
      <c r="C18" s="647"/>
    </row>
    <row r="19" spans="1:13" ht="19.5" customHeight="1" x14ac:dyDescent="0.25">
      <c r="A19" s="710" t="s">
        <v>312</v>
      </c>
      <c r="B19" s="1005" t="s">
        <v>887</v>
      </c>
      <c r="C19" s="1006">
        <v>0</v>
      </c>
    </row>
    <row r="20" spans="1:13" ht="21" customHeight="1" x14ac:dyDescent="0.25">
      <c r="A20" s="710" t="s">
        <v>313</v>
      </c>
      <c r="B20" s="242" t="s">
        <v>338</v>
      </c>
      <c r="C20" s="645">
        <v>0</v>
      </c>
    </row>
    <row r="21" spans="1:13" ht="21.75" customHeight="1" x14ac:dyDescent="0.25">
      <c r="A21" s="710" t="s">
        <v>314</v>
      </c>
      <c r="B21" s="768" t="s">
        <v>339</v>
      </c>
      <c r="C21" s="1006">
        <v>5000</v>
      </c>
    </row>
    <row r="22" spans="1:13" ht="27.75" customHeight="1" x14ac:dyDescent="0.25">
      <c r="A22" s="710" t="s">
        <v>315</v>
      </c>
      <c r="B22" s="768" t="s">
        <v>1158</v>
      </c>
      <c r="C22" s="1006">
        <v>0</v>
      </c>
    </row>
    <row r="23" spans="1:13" ht="21.75" customHeight="1" thickBot="1" x14ac:dyDescent="0.3">
      <c r="A23" s="773" t="s">
        <v>316</v>
      </c>
      <c r="B23" s="769" t="s">
        <v>655</v>
      </c>
      <c r="C23" s="1007">
        <v>0</v>
      </c>
    </row>
    <row r="24" spans="1:13" s="10" customFormat="1" ht="21" customHeight="1" thickBot="1" x14ac:dyDescent="0.3">
      <c r="A24" s="775" t="s">
        <v>317</v>
      </c>
      <c r="B24" s="373" t="s">
        <v>431</v>
      </c>
      <c r="C24" s="648">
        <f>SUM(C19:C23)</f>
        <v>5000</v>
      </c>
    </row>
    <row r="25" spans="1:13" s="10" customFormat="1" ht="22.5" customHeight="1" thickBot="1" x14ac:dyDescent="0.3">
      <c r="A25" s="775" t="s">
        <v>346</v>
      </c>
      <c r="B25" s="143" t="s">
        <v>340</v>
      </c>
      <c r="C25" s="648">
        <f>C16+C24</f>
        <v>5000</v>
      </c>
    </row>
    <row r="26" spans="1:13" ht="20.100000000000001" customHeight="1" x14ac:dyDescent="0.25">
      <c r="A26" s="710"/>
      <c r="B26" s="768"/>
      <c r="C26" s="647"/>
    </row>
    <row r="27" spans="1:13" ht="20.100000000000001" customHeight="1" x14ac:dyDescent="0.25">
      <c r="A27" s="710"/>
      <c r="B27" s="770" t="s">
        <v>341</v>
      </c>
      <c r="C27" s="647"/>
    </row>
    <row r="28" spans="1:13" ht="20.100000000000001" customHeight="1" thickBot="1" x14ac:dyDescent="0.3">
      <c r="A28" s="773" t="s">
        <v>347</v>
      </c>
      <c r="B28" s="242" t="s">
        <v>342</v>
      </c>
      <c r="C28" s="1006">
        <v>20000</v>
      </c>
    </row>
    <row r="29" spans="1:13" s="10" customFormat="1" ht="20.100000000000001" customHeight="1" thickBot="1" x14ac:dyDescent="0.3">
      <c r="A29" s="775" t="s">
        <v>348</v>
      </c>
      <c r="B29" s="372" t="s">
        <v>343</v>
      </c>
      <c r="C29" s="648">
        <f t="shared" ref="C29" si="1">C28</f>
        <v>20000</v>
      </c>
      <c r="M29" s="362"/>
    </row>
    <row r="30" spans="1:13" s="10" customFormat="1" ht="20.100000000000001" customHeight="1" thickBot="1" x14ac:dyDescent="0.3">
      <c r="A30" s="774" t="s">
        <v>349</v>
      </c>
      <c r="B30" s="371" t="s">
        <v>211</v>
      </c>
      <c r="C30" s="648">
        <f>C25+C29</f>
        <v>25000</v>
      </c>
      <c r="M30" s="362"/>
    </row>
    <row r="31" spans="1:13" s="10" customFormat="1" ht="20.100000000000001" customHeight="1" x14ac:dyDescent="0.25">
      <c r="A31" s="11"/>
      <c r="B31" s="17"/>
    </row>
    <row r="32" spans="1:13" ht="19.5" customHeight="1" x14ac:dyDescent="0.25">
      <c r="B32" s="18"/>
    </row>
    <row r="33" spans="2:6" ht="15" customHeight="1" x14ac:dyDescent="0.25">
      <c r="B33" s="12"/>
      <c r="F33" s="222"/>
    </row>
    <row r="34" spans="2:6" x14ac:dyDescent="0.25">
      <c r="B34" s="12"/>
    </row>
    <row r="35" spans="2:6" x14ac:dyDescent="0.25">
      <c r="B35" s="12"/>
    </row>
    <row r="36" spans="2:6" x14ac:dyDescent="0.25">
      <c r="B36" s="12"/>
    </row>
  </sheetData>
  <sheetProtection selectLockedCells="1" selectUnlockedCells="1"/>
  <mergeCells count="8">
    <mergeCell ref="B10:B11"/>
    <mergeCell ref="A2:C2"/>
    <mergeCell ref="A4:C4"/>
    <mergeCell ref="A5:C5"/>
    <mergeCell ref="A6:C6"/>
    <mergeCell ref="A8:C8"/>
    <mergeCell ref="A9:A11"/>
    <mergeCell ref="C10:C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  <pageSetUpPr fitToPage="1"/>
  </sheetPr>
  <dimension ref="B1:L40"/>
  <sheetViews>
    <sheetView topLeftCell="A10" workbookViewId="0">
      <selection activeCell="B1" sqref="B1:H1"/>
    </sheetView>
  </sheetViews>
  <sheetFormatPr defaultColWidth="9.140625" defaultRowHeight="18" customHeight="1" x14ac:dyDescent="0.25"/>
  <cols>
    <col min="1" max="1" width="6.140625" style="20" customWidth="1"/>
    <col min="2" max="3" width="3.5703125" style="12" customWidth="1"/>
    <col min="4" max="4" width="41.5703125" style="16" customWidth="1"/>
    <col min="5" max="5" width="14" style="12" customWidth="1"/>
    <col min="6" max="7" width="0" style="142" hidden="1" customWidth="1"/>
    <col min="8" max="8" width="9.42578125" style="20" hidden="1" customWidth="1"/>
    <col min="9" max="16384" width="9.140625" style="20"/>
  </cols>
  <sheetData>
    <row r="1" spans="2:12" ht="18" customHeight="1" x14ac:dyDescent="0.25">
      <c r="B1" s="1357" t="s">
        <v>1137</v>
      </c>
      <c r="C1" s="1358"/>
      <c r="D1" s="1358"/>
      <c r="E1" s="1358"/>
      <c r="F1" s="1359"/>
      <c r="G1" s="1359"/>
      <c r="H1" s="1359"/>
    </row>
    <row r="2" spans="2:12" ht="18" customHeight="1" x14ac:dyDescent="0.25">
      <c r="L2" s="406"/>
    </row>
    <row r="3" spans="2:12" ht="15.75" customHeight="1" x14ac:dyDescent="0.25">
      <c r="B3" s="1351" t="s">
        <v>73</v>
      </c>
      <c r="C3" s="1351"/>
      <c r="D3" s="1351"/>
      <c r="E3" s="1351"/>
      <c r="F3" s="1308"/>
      <c r="G3" s="1308"/>
      <c r="H3" s="1308"/>
    </row>
    <row r="4" spans="2:12" ht="15.75" customHeight="1" x14ac:dyDescent="0.25">
      <c r="B4" s="1367" t="s">
        <v>1085</v>
      </c>
      <c r="C4" s="1368"/>
      <c r="D4" s="1368"/>
      <c r="E4" s="1368"/>
    </row>
    <row r="5" spans="2:12" ht="15.75" customHeight="1" x14ac:dyDescent="0.25">
      <c r="B5" s="1351" t="s">
        <v>491</v>
      </c>
      <c r="C5" s="1351"/>
      <c r="D5" s="1351"/>
      <c r="E5" s="1351"/>
      <c r="F5" s="1308"/>
      <c r="G5" s="1308"/>
      <c r="H5" s="1308"/>
    </row>
    <row r="6" spans="2:12" s="22" customFormat="1" ht="14.25" customHeight="1" x14ac:dyDescent="0.25">
      <c r="B6" s="1361" t="s">
        <v>222</v>
      </c>
      <c r="C6" s="1361"/>
      <c r="D6" s="1361"/>
      <c r="E6" s="1361"/>
      <c r="F6" s="1308"/>
      <c r="G6" s="1308"/>
      <c r="H6" s="1308"/>
    </row>
    <row r="7" spans="2:12" s="22" customFormat="1" ht="14.25" customHeight="1" x14ac:dyDescent="0.25">
      <c r="B7" s="17"/>
      <c r="C7" s="122"/>
      <c r="D7" s="123"/>
      <c r="E7" s="17"/>
    </row>
    <row r="8" spans="2:12" ht="30.6" customHeight="1" x14ac:dyDescent="0.25">
      <c r="B8" s="1362" t="s">
        <v>292</v>
      </c>
      <c r="C8" s="1364" t="s">
        <v>54</v>
      </c>
      <c r="D8" s="1364"/>
      <c r="E8" s="15" t="s">
        <v>55</v>
      </c>
      <c r="F8" s="20"/>
      <c r="G8" s="20"/>
    </row>
    <row r="9" spans="2:12" ht="30" customHeight="1" x14ac:dyDescent="0.25">
      <c r="B9" s="1363"/>
      <c r="C9" s="1365" t="s">
        <v>344</v>
      </c>
      <c r="D9" s="1365"/>
      <c r="E9" s="834"/>
      <c r="F9" s="20"/>
      <c r="G9" s="20"/>
    </row>
    <row r="10" spans="2:12" ht="52.9" customHeight="1" x14ac:dyDescent="0.25">
      <c r="B10" s="1363"/>
      <c r="C10" s="1365"/>
      <c r="D10" s="1366"/>
      <c r="E10" s="124" t="s">
        <v>61</v>
      </c>
      <c r="F10" s="20"/>
      <c r="G10" s="20"/>
    </row>
    <row r="11" spans="2:12" ht="23.25" customHeight="1" x14ac:dyDescent="0.25">
      <c r="B11" s="355"/>
      <c r="C11" s="1360" t="s">
        <v>395</v>
      </c>
      <c r="D11" s="1360"/>
      <c r="E11" s="125"/>
      <c r="F11" s="20"/>
      <c r="G11" s="20"/>
      <c r="I11" s="253"/>
    </row>
    <row r="12" spans="2:12" ht="18" customHeight="1" x14ac:dyDescent="0.25">
      <c r="B12" s="356"/>
      <c r="C12" s="126" t="s">
        <v>365</v>
      </c>
      <c r="D12" s="123"/>
      <c r="E12" s="125"/>
      <c r="F12" s="20"/>
      <c r="G12" s="20"/>
      <c r="I12" s="253"/>
    </row>
    <row r="13" spans="2:12" ht="18" customHeight="1" x14ac:dyDescent="0.25">
      <c r="B13" s="356" t="s">
        <v>302</v>
      </c>
      <c r="C13" s="127"/>
      <c r="D13" s="128" t="s">
        <v>488</v>
      </c>
      <c r="E13" s="125">
        <v>500</v>
      </c>
      <c r="F13" s="20"/>
      <c r="G13" s="20"/>
      <c r="I13" s="253"/>
    </row>
    <row r="14" spans="2:12" ht="18" customHeight="1" x14ac:dyDescent="0.25">
      <c r="B14" s="356" t="s">
        <v>310</v>
      </c>
      <c r="C14" s="127"/>
      <c r="D14" s="16" t="s">
        <v>365</v>
      </c>
      <c r="E14" s="125">
        <v>0</v>
      </c>
      <c r="F14" s="20"/>
      <c r="G14" s="20"/>
      <c r="I14" s="253"/>
    </row>
    <row r="15" spans="2:12" ht="18" customHeight="1" x14ac:dyDescent="0.25">
      <c r="B15" s="356" t="s">
        <v>311</v>
      </c>
      <c r="C15" s="127"/>
      <c r="D15" s="16" t="s">
        <v>515</v>
      </c>
      <c r="E15" s="125">
        <v>600</v>
      </c>
      <c r="F15" s="20"/>
      <c r="G15" s="20"/>
      <c r="I15" s="253"/>
    </row>
    <row r="16" spans="2:12" ht="18" customHeight="1" x14ac:dyDescent="0.25">
      <c r="B16" s="356" t="s">
        <v>312</v>
      </c>
      <c r="C16" s="127"/>
      <c r="D16" s="16" t="s">
        <v>516</v>
      </c>
      <c r="E16" s="125">
        <v>800</v>
      </c>
      <c r="F16" s="20"/>
      <c r="G16" s="20"/>
      <c r="I16" s="253"/>
    </row>
    <row r="17" spans="2:11" ht="18" customHeight="1" x14ac:dyDescent="0.25">
      <c r="B17" s="356" t="s">
        <v>313</v>
      </c>
      <c r="C17" s="127"/>
      <c r="D17" s="16" t="s">
        <v>517</v>
      </c>
      <c r="E17" s="125">
        <v>800</v>
      </c>
      <c r="F17" s="20"/>
      <c r="G17" s="20"/>
      <c r="I17" s="253"/>
    </row>
    <row r="18" spans="2:11" ht="18" customHeight="1" x14ac:dyDescent="0.25">
      <c r="B18" s="356" t="s">
        <v>314</v>
      </c>
      <c r="C18" s="127"/>
      <c r="D18" s="16" t="s">
        <v>518</v>
      </c>
      <c r="E18" s="125">
        <v>3609</v>
      </c>
      <c r="F18" s="20"/>
      <c r="G18" s="20"/>
      <c r="I18" s="253"/>
    </row>
    <row r="19" spans="2:11" ht="18" customHeight="1" x14ac:dyDescent="0.25">
      <c r="B19" s="356" t="s">
        <v>315</v>
      </c>
      <c r="C19" s="127"/>
      <c r="D19" s="16" t="s">
        <v>519</v>
      </c>
      <c r="E19" s="125">
        <v>2300</v>
      </c>
      <c r="F19" s="20"/>
      <c r="G19" s="20"/>
      <c r="I19" s="253"/>
    </row>
    <row r="20" spans="2:11" ht="18" customHeight="1" x14ac:dyDescent="0.25">
      <c r="B20" s="356" t="s">
        <v>316</v>
      </c>
      <c r="C20" s="127"/>
      <c r="D20" s="241" t="s">
        <v>394</v>
      </c>
      <c r="E20" s="125">
        <v>0</v>
      </c>
      <c r="F20" s="20"/>
      <c r="G20" s="20"/>
      <c r="I20" s="253"/>
    </row>
    <row r="21" spans="2:11" ht="18" customHeight="1" x14ac:dyDescent="0.25">
      <c r="B21" s="356" t="s">
        <v>317</v>
      </c>
      <c r="C21" s="285"/>
      <c r="D21" s="241" t="s">
        <v>364</v>
      </c>
      <c r="E21" s="125">
        <v>1800</v>
      </c>
      <c r="F21" s="20"/>
      <c r="G21" s="20"/>
      <c r="I21" s="253"/>
    </row>
    <row r="22" spans="2:11" ht="18" customHeight="1" x14ac:dyDescent="0.25">
      <c r="B22" s="356" t="s">
        <v>346</v>
      </c>
      <c r="C22" s="285"/>
      <c r="D22" s="286" t="s">
        <v>363</v>
      </c>
      <c r="E22" s="242">
        <v>1100</v>
      </c>
      <c r="F22" s="21"/>
      <c r="G22" s="21"/>
      <c r="H22" s="21"/>
      <c r="I22" s="253"/>
      <c r="K22" s="21"/>
    </row>
    <row r="23" spans="2:11" ht="18" customHeight="1" x14ac:dyDescent="0.25">
      <c r="B23" s="356" t="s">
        <v>347</v>
      </c>
      <c r="C23" s="285"/>
      <c r="D23" s="286" t="s">
        <v>605</v>
      </c>
      <c r="E23" s="242">
        <v>600</v>
      </c>
      <c r="F23" s="21"/>
      <c r="G23" s="21"/>
      <c r="H23" s="21"/>
      <c r="I23" s="253"/>
      <c r="K23" s="21"/>
    </row>
    <row r="24" spans="2:11" ht="18" customHeight="1" x14ac:dyDescent="0.25">
      <c r="B24" s="732" t="s">
        <v>348</v>
      </c>
      <c r="C24" s="126" t="s">
        <v>489</v>
      </c>
      <c r="D24" s="123"/>
      <c r="E24" s="129">
        <f>SUM(E13:E23)</f>
        <v>12109</v>
      </c>
      <c r="F24" s="129">
        <f t="shared" ref="F24:H24" si="0">SUM(F13:F22)</f>
        <v>0</v>
      </c>
      <c r="G24" s="129">
        <f t="shared" si="0"/>
        <v>0</v>
      </c>
      <c r="H24" s="129">
        <f t="shared" si="0"/>
        <v>0</v>
      </c>
      <c r="I24" s="253"/>
    </row>
    <row r="25" spans="2:11" ht="18" customHeight="1" x14ac:dyDescent="0.25">
      <c r="B25" s="356"/>
      <c r="E25" s="125"/>
      <c r="F25" s="20"/>
      <c r="G25" s="20"/>
      <c r="I25" s="253"/>
    </row>
    <row r="26" spans="2:11" ht="18" customHeight="1" x14ac:dyDescent="0.25">
      <c r="B26" s="356"/>
      <c r="C26" s="17"/>
      <c r="E26" s="287"/>
      <c r="F26" s="20"/>
      <c r="G26" s="20"/>
      <c r="I26" s="253"/>
    </row>
    <row r="27" spans="2:11" ht="37.9" customHeight="1" x14ac:dyDescent="0.25">
      <c r="B27" s="357" t="s">
        <v>349</v>
      </c>
      <c r="D27" s="16" t="s">
        <v>398</v>
      </c>
      <c r="E27" s="125">
        <v>4200</v>
      </c>
      <c r="F27" s="20"/>
      <c r="G27" s="20"/>
      <c r="I27" s="253"/>
    </row>
    <row r="28" spans="2:11" ht="23.25" customHeight="1" thickBot="1" x14ac:dyDescent="0.3">
      <c r="B28" s="731" t="s">
        <v>350</v>
      </c>
      <c r="C28" s="352"/>
      <c r="D28" s="350" t="s">
        <v>396</v>
      </c>
      <c r="E28" s="288">
        <f t="shared" ref="E28" si="1">E27</f>
        <v>4200</v>
      </c>
      <c r="F28" s="20"/>
      <c r="G28" s="20"/>
      <c r="I28" s="253"/>
    </row>
    <row r="29" spans="2:11" s="22" customFormat="1" ht="18" customHeight="1" thickBot="1" x14ac:dyDescent="0.3">
      <c r="B29" s="730" t="s">
        <v>351</v>
      </c>
      <c r="C29" s="351" t="s">
        <v>490</v>
      </c>
      <c r="D29" s="143"/>
      <c r="E29" s="289">
        <f>E24+E26+E27</f>
        <v>16309</v>
      </c>
      <c r="I29" s="254"/>
      <c r="K29" s="26"/>
    </row>
    <row r="30" spans="2:11" ht="18" customHeight="1" x14ac:dyDescent="0.25">
      <c r="B30" s="242"/>
      <c r="F30" s="20"/>
      <c r="G30" s="20"/>
    </row>
    <row r="31" spans="2:11" ht="18" customHeight="1" x14ac:dyDescent="0.25">
      <c r="F31" s="20"/>
      <c r="G31" s="20"/>
    </row>
    <row r="32" spans="2:11" ht="18" customHeight="1" x14ac:dyDescent="0.25">
      <c r="F32" s="20"/>
      <c r="G32" s="20"/>
    </row>
    <row r="33" spans="6:7" ht="18" customHeight="1" x14ac:dyDescent="0.25">
      <c r="F33" s="20"/>
      <c r="G33" s="20"/>
    </row>
    <row r="34" spans="6:7" ht="18" customHeight="1" x14ac:dyDescent="0.25">
      <c r="F34" s="20"/>
      <c r="G34" s="20"/>
    </row>
    <row r="35" spans="6:7" ht="18" customHeight="1" x14ac:dyDescent="0.25">
      <c r="F35" s="20"/>
      <c r="G35" s="20"/>
    </row>
    <row r="36" spans="6:7" ht="18" customHeight="1" x14ac:dyDescent="0.25">
      <c r="F36" s="20"/>
      <c r="G36" s="20"/>
    </row>
    <row r="37" spans="6:7" ht="18" customHeight="1" x14ac:dyDescent="0.25">
      <c r="F37" s="20"/>
      <c r="G37" s="20"/>
    </row>
    <row r="38" spans="6:7" ht="18" customHeight="1" x14ac:dyDescent="0.25">
      <c r="F38" s="20"/>
      <c r="G38" s="20"/>
    </row>
    <row r="39" spans="6:7" ht="18" customHeight="1" x14ac:dyDescent="0.25">
      <c r="F39" s="20"/>
      <c r="G39" s="20"/>
    </row>
    <row r="40" spans="6:7" ht="18" customHeight="1" x14ac:dyDescent="0.25">
      <c r="F40" s="20"/>
      <c r="G40" s="2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8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A1:K57"/>
  <sheetViews>
    <sheetView zoomScale="120" workbookViewId="0">
      <selection activeCell="E17" sqref="E17"/>
    </sheetView>
  </sheetViews>
  <sheetFormatPr defaultColWidth="9.140625" defaultRowHeight="11.25" x14ac:dyDescent="0.2"/>
  <cols>
    <col min="1" max="1" width="3.7109375" style="78" customWidth="1"/>
    <col min="2" max="2" width="40.85546875" style="78" customWidth="1"/>
    <col min="3" max="3" width="12.140625" style="79" customWidth="1"/>
    <col min="4" max="4" width="40.42578125" style="79" customWidth="1"/>
    <col min="5" max="5" width="14.5703125" style="79" customWidth="1"/>
    <col min="6" max="6" width="7.7109375" style="150" hidden="1" customWidth="1"/>
    <col min="7" max="7" width="7.140625" style="150" hidden="1" customWidth="1"/>
    <col min="8" max="8" width="7.85546875" style="150" hidden="1" customWidth="1"/>
    <col min="9" max="16384" width="9.140625" style="5"/>
  </cols>
  <sheetData>
    <row r="1" spans="1:9" ht="12.75" customHeight="1" x14ac:dyDescent="0.2">
      <c r="A1" s="1357" t="s">
        <v>1138</v>
      </c>
      <c r="B1" s="1357"/>
      <c r="C1" s="1357"/>
      <c r="D1" s="1357"/>
      <c r="E1" s="1357"/>
      <c r="F1" s="1012"/>
      <c r="G1" s="1013"/>
      <c r="H1" s="1013"/>
      <c r="I1" s="1013"/>
    </row>
    <row r="2" spans="1:9" x14ac:dyDescent="0.2">
      <c r="E2" s="80"/>
    </row>
    <row r="3" spans="1:9" s="60" customFormat="1" ht="12.75" x14ac:dyDescent="0.2">
      <c r="A3" s="81"/>
      <c r="B3" s="1263" t="s">
        <v>73</v>
      </c>
      <c r="C3" s="1263"/>
      <c r="D3" s="1263"/>
      <c r="E3" s="1263"/>
      <c r="F3" s="1308"/>
      <c r="G3" s="1308"/>
      <c r="H3" s="1308"/>
    </row>
    <row r="4" spans="1:9" s="60" customFormat="1" x14ac:dyDescent="0.2">
      <c r="A4" s="81"/>
      <c r="B4" s="1370" t="s">
        <v>1082</v>
      </c>
      <c r="C4" s="1370"/>
      <c r="D4" s="1370"/>
      <c r="E4" s="1370"/>
    </row>
    <row r="5" spans="1:9" s="60" customFormat="1" ht="12.75" x14ac:dyDescent="0.2">
      <c r="A5" s="1264" t="s">
        <v>210</v>
      </c>
      <c r="B5" s="1310"/>
      <c r="C5" s="1310"/>
      <c r="D5" s="1310"/>
      <c r="E5" s="1369"/>
      <c r="F5" s="1310"/>
      <c r="G5" s="1310"/>
      <c r="H5" s="1310"/>
    </row>
    <row r="6" spans="1:9" s="60" customFormat="1" ht="12.75" customHeight="1" x14ac:dyDescent="0.2">
      <c r="A6" s="1266" t="s">
        <v>53</v>
      </c>
      <c r="B6" s="1267" t="s">
        <v>54</v>
      </c>
      <c r="C6" s="1372" t="s">
        <v>55</v>
      </c>
      <c r="D6" s="1371" t="s">
        <v>56</v>
      </c>
      <c r="E6" s="1374" t="s">
        <v>57</v>
      </c>
      <c r="I6" s="248"/>
    </row>
    <row r="7" spans="1:9" s="60" customFormat="1" ht="12.75" customHeight="1" x14ac:dyDescent="0.2">
      <c r="A7" s="1266"/>
      <c r="B7" s="1267"/>
      <c r="C7" s="1373"/>
      <c r="D7" s="1371"/>
      <c r="E7" s="1374"/>
      <c r="I7" s="248"/>
    </row>
    <row r="8" spans="1:9" s="61" customFormat="1" ht="36.6" customHeight="1" x14ac:dyDescent="0.2">
      <c r="A8" s="1266"/>
      <c r="B8" s="82" t="s">
        <v>58</v>
      </c>
      <c r="C8" s="83" t="s">
        <v>61</v>
      </c>
      <c r="D8" s="84" t="s">
        <v>62</v>
      </c>
      <c r="E8" s="831" t="s">
        <v>61</v>
      </c>
      <c r="I8" s="249"/>
    </row>
    <row r="9" spans="1:9" ht="11.45" customHeight="1" x14ac:dyDescent="0.2">
      <c r="A9" s="85">
        <v>1</v>
      </c>
      <c r="B9" s="86" t="s">
        <v>22</v>
      </c>
      <c r="C9" s="87"/>
      <c r="D9" s="69" t="s">
        <v>23</v>
      </c>
      <c r="E9" s="192"/>
      <c r="F9" s="5"/>
      <c r="G9" s="5"/>
      <c r="H9" s="5"/>
      <c r="I9" s="108"/>
    </row>
    <row r="10" spans="1:9" x14ac:dyDescent="0.2">
      <c r="A10" s="85">
        <f t="shared" ref="A10:A56" si="0">A9+1</f>
        <v>2</v>
      </c>
      <c r="B10" s="88" t="s">
        <v>33</v>
      </c>
      <c r="C10" s="134"/>
      <c r="D10" s="218" t="s">
        <v>165</v>
      </c>
      <c r="E10" s="206">
        <f>'ÖNK kötelező-nem kötelező'!E84+'ÖNK kötelező-nem kötelező'!F84</f>
        <v>48990</v>
      </c>
      <c r="F10" s="5"/>
      <c r="G10" s="5"/>
      <c r="H10" s="5"/>
      <c r="I10" s="108"/>
    </row>
    <row r="11" spans="1:9" x14ac:dyDescent="0.2">
      <c r="A11" s="85">
        <f t="shared" si="0"/>
        <v>3</v>
      </c>
      <c r="B11" s="88" t="s">
        <v>142</v>
      </c>
      <c r="C11" s="140">
        <f>'tám, végl. pe.átv  '!C11+'tám, végl. pe.átv  '!C19+'tám, végl. pe.átv  '!C20</f>
        <v>525551</v>
      </c>
      <c r="D11" s="218" t="s">
        <v>166</v>
      </c>
      <c r="E11" s="206">
        <f>'ÖNK kötelező-nem kötelező'!G84+'ÖNK kötelező-nem kötelező'!H84</f>
        <v>11358</v>
      </c>
      <c r="F11" s="5"/>
      <c r="G11" s="5"/>
      <c r="H11" s="5"/>
      <c r="I11" s="108"/>
    </row>
    <row r="12" spans="1:9" x14ac:dyDescent="0.2">
      <c r="A12" s="85">
        <f t="shared" si="0"/>
        <v>4</v>
      </c>
      <c r="B12" s="88" t="s">
        <v>139</v>
      </c>
      <c r="C12" s="140">
        <v>0</v>
      </c>
      <c r="D12" s="218" t="s">
        <v>167</v>
      </c>
      <c r="E12" s="206">
        <f>'ÖNK kötelező-nem kötelező'!I84+'ÖNK kötelező-nem kötelező'!J84</f>
        <v>791655</v>
      </c>
      <c r="F12" s="5"/>
      <c r="G12" s="5"/>
      <c r="H12" s="5"/>
      <c r="I12" s="108"/>
    </row>
    <row r="13" spans="1:9" ht="12" customHeight="1" x14ac:dyDescent="0.2">
      <c r="A13" s="85">
        <f t="shared" si="0"/>
        <v>5</v>
      </c>
      <c r="B13" s="230" t="s">
        <v>748</v>
      </c>
      <c r="C13" s="140">
        <f>'tám, végl. pe.átv  '!C32</f>
        <v>13236</v>
      </c>
      <c r="D13" s="218"/>
      <c r="E13" s="206"/>
      <c r="F13" s="5"/>
      <c r="G13" s="5"/>
      <c r="H13" s="5"/>
      <c r="I13" s="108"/>
    </row>
    <row r="14" spans="1:9" x14ac:dyDescent="0.2">
      <c r="A14" s="85">
        <f>A13+1</f>
        <v>6</v>
      </c>
      <c r="B14" s="88" t="s">
        <v>567</v>
      </c>
      <c r="C14" s="134"/>
      <c r="D14" s="218" t="s">
        <v>168</v>
      </c>
      <c r="E14" s="206">
        <f>'ellátottak önk.'!E29</f>
        <v>16309</v>
      </c>
      <c r="F14" s="5"/>
      <c r="G14" s="5"/>
      <c r="H14" s="5"/>
      <c r="I14" s="108"/>
    </row>
    <row r="15" spans="1:9" x14ac:dyDescent="0.2">
      <c r="A15" s="85">
        <f t="shared" ref="A15:A26" si="1">A14+1</f>
        <v>7</v>
      </c>
      <c r="B15" s="88" t="s">
        <v>566</v>
      </c>
      <c r="C15" s="134">
        <v>0</v>
      </c>
      <c r="D15" s="218"/>
      <c r="E15" s="466"/>
      <c r="F15" s="5"/>
      <c r="G15" s="5"/>
      <c r="H15" s="5"/>
      <c r="I15" s="108"/>
    </row>
    <row r="16" spans="1:9" x14ac:dyDescent="0.2">
      <c r="A16" s="85">
        <f t="shared" si="1"/>
        <v>8</v>
      </c>
      <c r="B16" s="374" t="s">
        <v>749</v>
      </c>
      <c r="C16" s="134">
        <f>'ÖNK kötelező-nem kötelező'!AP84+'ÖNK kötelező-nem kötelező'!AQ84</f>
        <v>3591</v>
      </c>
      <c r="D16" s="218" t="s">
        <v>169</v>
      </c>
      <c r="E16" s="466"/>
      <c r="F16" s="5"/>
      <c r="G16" s="5"/>
      <c r="H16" s="5"/>
      <c r="I16" s="108"/>
    </row>
    <row r="17" spans="1:10" x14ac:dyDescent="0.2">
      <c r="A17" s="85">
        <f t="shared" si="1"/>
        <v>9</v>
      </c>
      <c r="B17" s="88" t="s">
        <v>143</v>
      </c>
      <c r="C17" s="140">
        <f>'közhatalmi bevételek'!D31</f>
        <v>1182874</v>
      </c>
      <c r="D17" s="218" t="s">
        <v>170</v>
      </c>
      <c r="E17" s="138">
        <f>'ÖNK kötelező-nem kötelező'!K84+'ÖNK kötelező-nem kötelező'!L84</f>
        <v>6459</v>
      </c>
      <c r="F17" s="5"/>
      <c r="G17" s="5"/>
      <c r="H17" s="5"/>
      <c r="I17" s="108"/>
    </row>
    <row r="18" spans="1:10" x14ac:dyDescent="0.2">
      <c r="A18" s="85">
        <f t="shared" si="1"/>
        <v>10</v>
      </c>
      <c r="B18" s="91" t="s">
        <v>37</v>
      </c>
      <c r="C18" s="464"/>
      <c r="D18" s="218" t="s">
        <v>171</v>
      </c>
      <c r="E18" s="138">
        <f>'ÖNK kötelező-nem kötelező'!M84+'ÖNK kötelező-nem kötelező'!N84</f>
        <v>95339</v>
      </c>
      <c r="F18" s="5"/>
      <c r="G18" s="5"/>
      <c r="H18" s="5"/>
      <c r="I18" s="108"/>
    </row>
    <row r="19" spans="1:10" x14ac:dyDescent="0.2">
      <c r="A19" s="85">
        <f t="shared" si="1"/>
        <v>11</v>
      </c>
      <c r="B19" s="91"/>
      <c r="C19" s="464"/>
      <c r="D19" s="218" t="s">
        <v>195</v>
      </c>
      <c r="E19" s="138">
        <f>'ÖNK kötelező-nem kötelező'!O84+'ÖNK kötelező-nem kötelező'!P84</f>
        <v>119190</v>
      </c>
      <c r="F19" s="5"/>
      <c r="G19" s="5"/>
      <c r="H19" s="5"/>
      <c r="I19" s="108"/>
    </row>
    <row r="20" spans="1:10" x14ac:dyDescent="0.2">
      <c r="A20" s="85">
        <f>A19+1</f>
        <v>12</v>
      </c>
      <c r="B20" s="57" t="s">
        <v>144</v>
      </c>
      <c r="C20" s="160">
        <f>'ÖNK kötelező-nem kötelező'!AL84+'ÖNK kötelező-nem kötelező'!AM84</f>
        <v>258338</v>
      </c>
      <c r="D20" s="218" t="s">
        <v>173</v>
      </c>
      <c r="E20" s="334">
        <f>tartalék!C24</f>
        <v>5000</v>
      </c>
      <c r="F20" s="5"/>
      <c r="G20" s="5"/>
      <c r="H20" s="5"/>
      <c r="I20" s="108"/>
    </row>
    <row r="21" spans="1:10" x14ac:dyDescent="0.2">
      <c r="A21" s="85">
        <f t="shared" si="1"/>
        <v>13</v>
      </c>
      <c r="C21" s="160"/>
      <c r="D21" s="218" t="s">
        <v>196</v>
      </c>
      <c r="E21" s="138">
        <f>tartalék!C29</f>
        <v>20000</v>
      </c>
      <c r="F21" s="5"/>
      <c r="G21" s="5"/>
      <c r="H21" s="5"/>
      <c r="I21" s="108"/>
    </row>
    <row r="22" spans="1:10" s="62" customFormat="1" x14ac:dyDescent="0.2">
      <c r="A22" s="85">
        <f t="shared" si="1"/>
        <v>14</v>
      </c>
      <c r="B22" s="78" t="s">
        <v>39</v>
      </c>
      <c r="C22" s="160">
        <f>'ÖNK kötelező-nem kötelező'!AR84+'ÖNK kötelező-nem kötelező'!AS84</f>
        <v>633</v>
      </c>
      <c r="D22" s="247"/>
      <c r="E22" s="208"/>
      <c r="I22" s="250"/>
    </row>
    <row r="23" spans="1:10" s="62" customFormat="1" x14ac:dyDescent="0.2">
      <c r="A23" s="85">
        <f t="shared" si="1"/>
        <v>15</v>
      </c>
      <c r="B23" s="78" t="s">
        <v>145</v>
      </c>
      <c r="C23" s="160">
        <v>0</v>
      </c>
      <c r="D23" s="247"/>
      <c r="E23" s="208"/>
      <c r="I23" s="250"/>
    </row>
    <row r="24" spans="1:10" x14ac:dyDescent="0.2">
      <c r="A24" s="85">
        <f t="shared" si="1"/>
        <v>16</v>
      </c>
      <c r="B24" s="100" t="s">
        <v>148</v>
      </c>
      <c r="C24" s="160">
        <v>633</v>
      </c>
      <c r="D24" s="310" t="s">
        <v>63</v>
      </c>
      <c r="E24" s="209">
        <f t="shared" ref="E24:H24" si="2">SUM(E10:E22)</f>
        <v>1114300</v>
      </c>
      <c r="F24" s="63">
        <f t="shared" si="2"/>
        <v>0</v>
      </c>
      <c r="G24" s="63">
        <f t="shared" si="2"/>
        <v>0</v>
      </c>
      <c r="H24" s="187">
        <f t="shared" si="2"/>
        <v>0</v>
      </c>
      <c r="I24" s="108"/>
    </row>
    <row r="25" spans="1:10" x14ac:dyDescent="0.2">
      <c r="A25" s="85">
        <f t="shared" si="1"/>
        <v>17</v>
      </c>
      <c r="B25" s="100" t="s">
        <v>149</v>
      </c>
      <c r="C25" s="160">
        <f>'felh. bev.  '!D13</f>
        <v>0</v>
      </c>
      <c r="D25" s="247"/>
      <c r="E25" s="364"/>
      <c r="F25" s="5"/>
      <c r="G25" s="5"/>
      <c r="H25" s="5"/>
      <c r="I25" s="108"/>
    </row>
    <row r="26" spans="1:10" x14ac:dyDescent="0.2">
      <c r="A26" s="85">
        <f t="shared" si="1"/>
        <v>18</v>
      </c>
      <c r="B26" s="78" t="s">
        <v>150</v>
      </c>
      <c r="C26" s="134">
        <f>'felh. bev.  '!D16</f>
        <v>0</v>
      </c>
      <c r="D26" s="311" t="s">
        <v>32</v>
      </c>
      <c r="E26" s="364"/>
      <c r="F26" s="5"/>
      <c r="G26" s="5"/>
      <c r="H26" s="5"/>
      <c r="I26" s="108"/>
    </row>
    <row r="27" spans="1:10" x14ac:dyDescent="0.2">
      <c r="A27" s="85">
        <f t="shared" si="0"/>
        <v>19</v>
      </c>
      <c r="B27" s="88" t="s">
        <v>151</v>
      </c>
      <c r="C27" s="134">
        <v>0</v>
      </c>
      <c r="D27" s="218" t="s">
        <v>197</v>
      </c>
      <c r="E27" s="208">
        <f>'felhalm. kiad.  '!G15+'felhalm. kiad.  '!G37+'felhalm. kiad.  '!G47+'felhalm. kiad.  '!G52+'felhalm. kiad.  '!G59+'felhalm. kiad.  '!G64</f>
        <v>1251337</v>
      </c>
      <c r="F27" s="5"/>
      <c r="G27" s="5"/>
      <c r="H27" s="5"/>
      <c r="I27" s="247"/>
      <c r="J27" s="307"/>
    </row>
    <row r="28" spans="1:10" x14ac:dyDescent="0.2">
      <c r="A28" s="85">
        <f t="shared" si="0"/>
        <v>20</v>
      </c>
      <c r="B28" s="88"/>
      <c r="C28" s="134"/>
      <c r="D28" s="218" t="s">
        <v>177</v>
      </c>
      <c r="E28" s="208">
        <f>'felhalm. kiad.  '!G21</f>
        <v>5715</v>
      </c>
      <c r="F28" s="5"/>
      <c r="G28" s="5"/>
      <c r="H28" s="5"/>
      <c r="I28" s="108"/>
    </row>
    <row r="29" spans="1:10" x14ac:dyDescent="0.2">
      <c r="A29" s="85">
        <f t="shared" si="0"/>
        <v>21</v>
      </c>
      <c r="B29" s="78" t="s">
        <v>152</v>
      </c>
      <c r="C29" s="134">
        <f>'ÖNK kötelező-nem kötelező'!AN84+'ÖNK kötelező-nem kötelező'!AO84</f>
        <v>5000</v>
      </c>
      <c r="D29" s="218" t="s">
        <v>178</v>
      </c>
      <c r="E29" s="208"/>
      <c r="F29" s="5"/>
      <c r="G29" s="5"/>
      <c r="H29" s="5"/>
      <c r="I29" s="108"/>
    </row>
    <row r="30" spans="1:10" s="62" customFormat="1" x14ac:dyDescent="0.2">
      <c r="A30" s="85">
        <f t="shared" si="0"/>
        <v>22</v>
      </c>
      <c r="B30" s="78" t="s">
        <v>194</v>
      </c>
      <c r="C30" s="134">
        <f>'ÖNK kötelező-nem kötelező'!AT52+'ÖNK kötelező-nem kötelező'!AU52</f>
        <v>2246</v>
      </c>
      <c r="D30" s="218" t="s">
        <v>179</v>
      </c>
      <c r="E30" s="208">
        <f>'ÖNK kötelező-nem kötelező'!U84+'ÖNK kötelező-nem kötelező'!V84</f>
        <v>0</v>
      </c>
      <c r="I30" s="250"/>
    </row>
    <row r="31" spans="1:10" s="62" customFormat="1" x14ac:dyDescent="0.2">
      <c r="A31" s="85">
        <f t="shared" si="0"/>
        <v>23</v>
      </c>
      <c r="B31" s="78"/>
      <c r="C31" s="134"/>
      <c r="D31" s="218" t="s">
        <v>575</v>
      </c>
      <c r="E31" s="208">
        <f>'felhalm. kiad.  '!G78</f>
        <v>0</v>
      </c>
      <c r="I31" s="250"/>
    </row>
    <row r="32" spans="1:10" x14ac:dyDescent="0.2">
      <c r="A32" s="85">
        <f t="shared" si="0"/>
        <v>24</v>
      </c>
      <c r="C32" s="134"/>
      <c r="D32" s="218" t="s">
        <v>573</v>
      </c>
      <c r="E32" s="208">
        <f>'felhalm. kiad.  '!G73</f>
        <v>642</v>
      </c>
      <c r="F32" s="5"/>
      <c r="G32" s="5"/>
      <c r="H32" s="5"/>
      <c r="I32" s="108"/>
    </row>
    <row r="33" spans="1:9" s="6" customFormat="1" x14ac:dyDescent="0.2">
      <c r="A33" s="85">
        <f t="shared" si="0"/>
        <v>25</v>
      </c>
      <c r="B33" s="95" t="s">
        <v>49</v>
      </c>
      <c r="C33" s="335">
        <f>C12+C20+C11+C17+C13+C29</f>
        <v>1984999</v>
      </c>
      <c r="D33" s="218" t="s">
        <v>574</v>
      </c>
      <c r="E33" s="136">
        <f>tartalék!C16</f>
        <v>0</v>
      </c>
      <c r="I33" s="223"/>
    </row>
    <row r="34" spans="1:9" x14ac:dyDescent="0.2">
      <c r="A34" s="85">
        <f t="shared" si="0"/>
        <v>26</v>
      </c>
      <c r="B34" s="96" t="s">
        <v>64</v>
      </c>
      <c r="C34" s="161">
        <f>C15+C16+C24+C25+C26+C27+C30</f>
        <v>6470</v>
      </c>
      <c r="D34" s="301" t="s">
        <v>65</v>
      </c>
      <c r="E34" s="209">
        <f>SUM(E27:E33)</f>
        <v>1257694</v>
      </c>
      <c r="F34" s="5"/>
      <c r="G34" s="5"/>
      <c r="H34" s="5"/>
      <c r="I34" s="108"/>
    </row>
    <row r="35" spans="1:9" x14ac:dyDescent="0.2">
      <c r="A35" s="85">
        <f t="shared" si="0"/>
        <v>27</v>
      </c>
      <c r="B35" s="98" t="s">
        <v>48</v>
      </c>
      <c r="C35" s="163">
        <f>C33+C34</f>
        <v>1991469</v>
      </c>
      <c r="D35" s="312" t="s">
        <v>66</v>
      </c>
      <c r="E35" s="189">
        <f>E24+E34</f>
        <v>2371994</v>
      </c>
      <c r="F35" s="94">
        <f t="shared" ref="F35:H35" si="3">F24+F34</f>
        <v>0</v>
      </c>
      <c r="G35" s="94">
        <f t="shared" si="3"/>
        <v>0</v>
      </c>
      <c r="H35" s="191">
        <f t="shared" si="3"/>
        <v>0</v>
      </c>
      <c r="I35" s="108"/>
    </row>
    <row r="36" spans="1:9" x14ac:dyDescent="0.2">
      <c r="A36" s="85">
        <f t="shared" si="0"/>
        <v>28</v>
      </c>
      <c r="B36" s="100"/>
      <c r="C36" s="138"/>
      <c r="D36" s="247"/>
      <c r="E36" s="364"/>
      <c r="F36" s="5"/>
      <c r="G36" s="5"/>
      <c r="H36" s="5"/>
      <c r="I36" s="108"/>
    </row>
    <row r="37" spans="1:9" x14ac:dyDescent="0.2">
      <c r="A37" s="85">
        <f t="shared" si="0"/>
        <v>29</v>
      </c>
      <c r="B37" s="98" t="s">
        <v>21</v>
      </c>
      <c r="C37" s="163">
        <f>C35-E35</f>
        <v>-380525</v>
      </c>
      <c r="D37" s="310"/>
      <c r="E37" s="574"/>
      <c r="F37" s="5"/>
      <c r="G37" s="5"/>
      <c r="H37" s="5"/>
      <c r="I37" s="108"/>
    </row>
    <row r="38" spans="1:9" s="6" customFormat="1" x14ac:dyDescent="0.2">
      <c r="A38" s="85">
        <f t="shared" si="0"/>
        <v>30</v>
      </c>
      <c r="B38" s="100"/>
      <c r="C38" s="208"/>
      <c r="D38" s="247"/>
      <c r="E38" s="364"/>
      <c r="I38" s="223"/>
    </row>
    <row r="39" spans="1:9" s="6" customFormat="1" x14ac:dyDescent="0.2">
      <c r="A39" s="85">
        <f t="shared" si="0"/>
        <v>31</v>
      </c>
      <c r="B39" s="64" t="s">
        <v>50</v>
      </c>
      <c r="C39" s="263"/>
      <c r="D39" s="311" t="s">
        <v>31</v>
      </c>
      <c r="E39" s="450"/>
      <c r="I39" s="223"/>
    </row>
    <row r="40" spans="1:9" s="6" customFormat="1" x14ac:dyDescent="0.2">
      <c r="A40" s="85">
        <f t="shared" si="0"/>
        <v>32</v>
      </c>
      <c r="B40" s="68" t="s">
        <v>473</v>
      </c>
      <c r="C40" s="263"/>
      <c r="D40" s="313" t="s">
        <v>4</v>
      </c>
      <c r="E40" s="575"/>
      <c r="I40" s="223"/>
    </row>
    <row r="41" spans="1:9" s="6" customFormat="1" ht="12.75" customHeight="1" x14ac:dyDescent="0.2">
      <c r="A41" s="151">
        <f t="shared" si="0"/>
        <v>33</v>
      </c>
      <c r="B41" s="382" t="s">
        <v>623</v>
      </c>
      <c r="C41" s="656"/>
      <c r="D41" s="336" t="s">
        <v>3</v>
      </c>
      <c r="E41" s="208">
        <f>'hitelállomány '!H12+'hitelállomány '!J12</f>
        <v>194474</v>
      </c>
      <c r="I41" s="223"/>
    </row>
    <row r="42" spans="1:9" x14ac:dyDescent="0.2">
      <c r="A42" s="85">
        <f t="shared" si="0"/>
        <v>34</v>
      </c>
      <c r="B42" s="58" t="s">
        <v>475</v>
      </c>
      <c r="C42" s="315"/>
      <c r="D42" s="218" t="s">
        <v>5</v>
      </c>
      <c r="E42" s="450"/>
      <c r="F42" s="5"/>
      <c r="G42" s="5"/>
      <c r="H42" s="5"/>
      <c r="I42" s="108"/>
    </row>
    <row r="43" spans="1:9" x14ac:dyDescent="0.2">
      <c r="A43" s="85">
        <f t="shared" si="0"/>
        <v>35</v>
      </c>
      <c r="B43" s="58" t="s">
        <v>157</v>
      </c>
      <c r="C43" s="134"/>
      <c r="D43" s="218" t="s">
        <v>6</v>
      </c>
      <c r="E43" s="450"/>
      <c r="F43" s="5"/>
      <c r="G43" s="5"/>
      <c r="H43" s="5"/>
      <c r="I43" s="108"/>
    </row>
    <row r="44" spans="1:9" x14ac:dyDescent="0.2">
      <c r="A44" s="85">
        <f t="shared" si="0"/>
        <v>36</v>
      </c>
      <c r="B44" s="227" t="s">
        <v>158</v>
      </c>
      <c r="C44" s="134">
        <f>'ÖNK kötelező-nem kötelező'!AX83+'ÖNK kötelező-nem kötelező'!AY83</f>
        <v>325388</v>
      </c>
      <c r="D44" s="218" t="s">
        <v>7</v>
      </c>
      <c r="E44" s="450"/>
      <c r="F44" s="5"/>
      <c r="G44" s="5"/>
      <c r="H44" s="5"/>
      <c r="I44" s="108"/>
    </row>
    <row r="45" spans="1:9" ht="17.25" x14ac:dyDescent="0.2">
      <c r="A45" s="85"/>
      <c r="B45" s="657" t="s">
        <v>731</v>
      </c>
      <c r="C45" s="134">
        <f>'ÖNK kötelező-nem kötelező'!AX12+'ÖNK kötelező-nem kötelező'!AY13+'ÖNK kötelező-nem kötelező'!AX15+'ÖNK kötelező-nem kötelező'!AY21+'ÖNK kötelező-nem kötelező'!AX26+'ÖNK kötelező-nem kötelező'!AX27+'ÖNK kötelező-nem kötelező'!AX24+'ÖNK kötelező-nem kötelező'!AX28</f>
        <v>1647845</v>
      </c>
      <c r="D45" s="218"/>
      <c r="E45" s="450"/>
      <c r="F45" s="5"/>
      <c r="G45" s="5"/>
      <c r="H45" s="5"/>
      <c r="I45" s="108"/>
    </row>
    <row r="46" spans="1:9" x14ac:dyDescent="0.2">
      <c r="A46" s="85">
        <f>A44+1</f>
        <v>37</v>
      </c>
      <c r="B46" s="227" t="s">
        <v>729</v>
      </c>
      <c r="C46" s="465"/>
      <c r="D46" s="218"/>
      <c r="E46" s="450"/>
      <c r="F46" s="5"/>
      <c r="G46" s="5"/>
      <c r="H46" s="5"/>
      <c r="I46" s="108"/>
    </row>
    <row r="47" spans="1:9" x14ac:dyDescent="0.2">
      <c r="A47" s="85">
        <f t="shared" si="0"/>
        <v>38</v>
      </c>
      <c r="B47" s="59" t="s">
        <v>159</v>
      </c>
      <c r="C47" s="134">
        <f>'ÖNK kötelező-nem kötelező'!AY37+'ÖNK kötelező-nem kötelező'!AX37</f>
        <v>18337</v>
      </c>
      <c r="D47" s="218" t="s">
        <v>8</v>
      </c>
      <c r="E47" s="364"/>
      <c r="F47" s="5"/>
      <c r="G47" s="5"/>
      <c r="H47" s="5"/>
      <c r="I47" s="108"/>
    </row>
    <row r="48" spans="1:9" x14ac:dyDescent="0.2">
      <c r="A48" s="85">
        <f t="shared" si="0"/>
        <v>39</v>
      </c>
      <c r="B48" s="59" t="s">
        <v>477</v>
      </c>
      <c r="C48" s="578"/>
      <c r="D48" s="218" t="s">
        <v>198</v>
      </c>
      <c r="E48" s="208">
        <f>'ÖNK kötelező-nem kötelező'!AD37+'ÖNK kötelező-nem kötelező'!AC37</f>
        <v>18337</v>
      </c>
      <c r="F48" s="5"/>
      <c r="G48" s="5"/>
      <c r="H48" s="5"/>
      <c r="I48" s="108"/>
    </row>
    <row r="49" spans="1:11" x14ac:dyDescent="0.2">
      <c r="A49" s="85">
        <f t="shared" si="0"/>
        <v>40</v>
      </c>
      <c r="B49" s="58" t="s">
        <v>478</v>
      </c>
      <c r="C49" s="465"/>
      <c r="D49" s="218" t="s">
        <v>187</v>
      </c>
      <c r="E49" s="364"/>
      <c r="F49" s="5"/>
      <c r="G49" s="5"/>
      <c r="H49" s="5"/>
      <c r="I49" s="108"/>
    </row>
    <row r="50" spans="1:11" x14ac:dyDescent="0.2">
      <c r="A50" s="85">
        <f t="shared" si="0"/>
        <v>41</v>
      </c>
      <c r="B50" s="58" t="s">
        <v>479</v>
      </c>
      <c r="C50" s="465"/>
      <c r="D50" s="308" t="s">
        <v>188</v>
      </c>
      <c r="E50" s="138">
        <f>'pü.mérleg Hivatal'!D48+'püm. GAMESZ. '!C48+'püm-TASZII.'!C48+püm.Brunszvik!C48+'püm Festetics'!C48</f>
        <v>1378754</v>
      </c>
      <c r="F50" s="5"/>
      <c r="G50" s="5"/>
      <c r="H50" s="5"/>
      <c r="I50" s="108"/>
    </row>
    <row r="51" spans="1:11" x14ac:dyDescent="0.2">
      <c r="A51" s="85">
        <f t="shared" si="0"/>
        <v>42</v>
      </c>
      <c r="B51" s="58" t="s">
        <v>0</v>
      </c>
      <c r="C51" s="465"/>
      <c r="D51" s="308" t="s">
        <v>189</v>
      </c>
      <c r="E51" s="138">
        <f>'pü.mérleg Hivatal'!D49+'püm. GAMESZ. '!C49+'püm-TASZII.'!C49+püm.Brunszvik!C49+'püm Festetics'!C49</f>
        <v>19480</v>
      </c>
      <c r="F51" s="5"/>
      <c r="G51" s="5"/>
      <c r="H51" s="5"/>
      <c r="I51" s="108"/>
    </row>
    <row r="52" spans="1:11" x14ac:dyDescent="0.2">
      <c r="A52" s="85">
        <f t="shared" si="0"/>
        <v>43</v>
      </c>
      <c r="B52" s="58" t="s">
        <v>1</v>
      </c>
      <c r="C52" s="134"/>
      <c r="D52" s="218" t="s">
        <v>13</v>
      </c>
      <c r="E52" s="208"/>
      <c r="F52" s="5"/>
      <c r="G52" s="5"/>
      <c r="H52" s="5"/>
      <c r="I52" s="108"/>
    </row>
    <row r="53" spans="1:11" x14ac:dyDescent="0.2">
      <c r="A53" s="85">
        <f t="shared" si="0"/>
        <v>44</v>
      </c>
      <c r="B53" s="58"/>
      <c r="C53" s="465"/>
      <c r="D53" s="218" t="s">
        <v>14</v>
      </c>
      <c r="E53" s="208"/>
      <c r="F53" s="5"/>
      <c r="G53" s="5"/>
      <c r="H53" s="5"/>
      <c r="I53" s="108"/>
    </row>
    <row r="54" spans="1:11" x14ac:dyDescent="0.2">
      <c r="A54" s="85">
        <f t="shared" si="0"/>
        <v>45</v>
      </c>
      <c r="B54" s="58"/>
      <c r="C54" s="465"/>
      <c r="D54" s="218" t="s">
        <v>15</v>
      </c>
      <c r="E54" s="208"/>
      <c r="F54" s="5"/>
      <c r="G54" s="5"/>
      <c r="H54" s="5"/>
      <c r="I54" s="108"/>
    </row>
    <row r="55" spans="1:11" ht="12" thickBot="1" x14ac:dyDescent="0.25">
      <c r="A55" s="85">
        <f t="shared" si="0"/>
        <v>46</v>
      </c>
      <c r="B55" s="98" t="s">
        <v>272</v>
      </c>
      <c r="C55" s="263">
        <f>SUM(C40:C53)</f>
        <v>1991570</v>
      </c>
      <c r="D55" s="311" t="s">
        <v>265</v>
      </c>
      <c r="E55" s="189">
        <f t="shared" ref="E55:H55" si="4">SUM(E40:E54)</f>
        <v>1611045</v>
      </c>
      <c r="F55" s="94">
        <f t="shared" si="4"/>
        <v>0</v>
      </c>
      <c r="G55" s="94">
        <f t="shared" si="4"/>
        <v>0</v>
      </c>
      <c r="H55" s="191">
        <f t="shared" si="4"/>
        <v>0</v>
      </c>
      <c r="I55" s="108"/>
    </row>
    <row r="56" spans="1:11" ht="12" thickBot="1" x14ac:dyDescent="0.25">
      <c r="A56" s="342">
        <f t="shared" si="0"/>
        <v>47</v>
      </c>
      <c r="B56" s="375" t="s">
        <v>267</v>
      </c>
      <c r="C56" s="337">
        <f>C35+C55</f>
        <v>3983039</v>
      </c>
      <c r="D56" s="338" t="s">
        <v>266</v>
      </c>
      <c r="E56" s="557">
        <f>E35+E55</f>
        <v>3983039</v>
      </c>
      <c r="F56" s="194">
        <f t="shared" ref="F56:H56" si="5">F35+F55</f>
        <v>0</v>
      </c>
      <c r="G56" s="220">
        <f t="shared" si="5"/>
        <v>0</v>
      </c>
      <c r="H56" s="237">
        <f t="shared" si="5"/>
        <v>0</v>
      </c>
      <c r="I56" s="137"/>
      <c r="K56" s="383"/>
    </row>
    <row r="57" spans="1:11" x14ac:dyDescent="0.2">
      <c r="B57" s="103"/>
      <c r="C57" s="102"/>
      <c r="D57" s="94"/>
      <c r="E57" s="102"/>
      <c r="F57" s="5"/>
      <c r="G57" s="5"/>
      <c r="H57" s="5"/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A1:BB86"/>
  <sheetViews>
    <sheetView zoomScale="130" zoomScaleNormal="130" workbookViewId="0">
      <pane xSplit="3" ySplit="9" topLeftCell="D73" activePane="bottomRight" state="frozen"/>
      <selection pane="topRight" activeCell="D1" sqref="D1"/>
      <selection pane="bottomLeft" activeCell="A10" sqref="A10"/>
      <selection pane="bottomRight" activeCell="O21" sqref="O21"/>
    </sheetView>
  </sheetViews>
  <sheetFormatPr defaultColWidth="9.140625" defaultRowHeight="9.75" x14ac:dyDescent="0.2"/>
  <cols>
    <col min="1" max="1" width="4.140625" style="133" customWidth="1"/>
    <col min="2" max="2" width="4.85546875" style="603" customWidth="1"/>
    <col min="3" max="3" width="31.140625" style="626" customWidth="1"/>
    <col min="4" max="4" width="5.42578125" style="626" customWidth="1"/>
    <col min="5" max="5" width="4.5703125" style="849" customWidth="1"/>
    <col min="6" max="18" width="4.5703125" style="227" customWidth="1"/>
    <col min="19" max="19" width="5.42578125" style="227" customWidth="1"/>
    <col min="20" max="20" width="5" style="227" customWidth="1"/>
    <col min="21" max="29" width="4.5703125" style="227" customWidth="1"/>
    <col min="30" max="30" width="5.28515625" style="227" bestFit="1" customWidth="1"/>
    <col min="31" max="32" width="5.28515625" style="227" customWidth="1"/>
    <col min="33" max="33" width="5.7109375" style="227" customWidth="1"/>
    <col min="34" max="36" width="4.5703125" style="157" customWidth="1"/>
    <col min="37" max="37" width="5.28515625" style="157" bestFit="1" customWidth="1"/>
    <col min="38" max="49" width="4.5703125" style="133" customWidth="1"/>
    <col min="50" max="50" width="5.140625" style="133" customWidth="1"/>
    <col min="51" max="51" width="5.28515625" style="133" customWidth="1"/>
    <col min="52" max="52" width="5.5703125" style="133" customWidth="1"/>
    <col min="53" max="53" width="5.28515625" style="133" customWidth="1"/>
    <col min="54" max="54" width="5.7109375" style="133" customWidth="1"/>
    <col min="55" max="16384" width="9.140625" style="133"/>
  </cols>
  <sheetData>
    <row r="1" spans="1:54" ht="8.25" x14ac:dyDescent="0.15">
      <c r="B1" s="1378" t="s">
        <v>1139</v>
      </c>
      <c r="C1" s="1378"/>
      <c r="D1" s="1378"/>
      <c r="E1" s="1378"/>
      <c r="F1" s="1378"/>
      <c r="G1" s="1378"/>
      <c r="H1" s="1378"/>
      <c r="I1" s="1378"/>
      <c r="J1" s="1378"/>
      <c r="K1" s="1378"/>
      <c r="L1" s="1378"/>
      <c r="M1" s="1378"/>
      <c r="N1" s="1378"/>
      <c r="O1" s="1378"/>
      <c r="P1" s="1378"/>
      <c r="Q1" s="1378"/>
      <c r="R1" s="1378"/>
      <c r="S1" s="1378"/>
      <c r="T1" s="1378"/>
      <c r="U1" s="1378"/>
      <c r="V1" s="1378"/>
      <c r="W1" s="1378"/>
      <c r="X1" s="1378"/>
      <c r="Y1" s="1378"/>
      <c r="Z1" s="1378"/>
      <c r="AA1" s="1378"/>
      <c r="AB1" s="1378"/>
      <c r="AC1" s="1378"/>
      <c r="AD1" s="1378"/>
      <c r="AE1" s="1378"/>
      <c r="AF1" s="1378"/>
      <c r="AG1" s="1378"/>
      <c r="AH1" s="1378"/>
      <c r="AI1" s="1378"/>
      <c r="AJ1" s="1378"/>
      <c r="AK1" s="1378"/>
      <c r="AL1" s="1378"/>
      <c r="AM1" s="1378"/>
      <c r="AN1" s="1378"/>
      <c r="AO1" s="1378"/>
      <c r="AP1" s="1378"/>
      <c r="AQ1" s="1378"/>
      <c r="AR1" s="1378"/>
      <c r="AS1" s="1378"/>
      <c r="AT1" s="1378"/>
      <c r="AU1" s="1378"/>
      <c r="AV1" s="1378"/>
      <c r="AW1" s="1378"/>
      <c r="AX1" s="1378"/>
      <c r="AY1" s="1378"/>
      <c r="AZ1" s="1378"/>
      <c r="BA1" s="1378"/>
      <c r="BB1" s="1378"/>
    </row>
    <row r="2" spans="1:54" x14ac:dyDescent="0.2">
      <c r="B2" s="1265" t="s">
        <v>73</v>
      </c>
      <c r="C2" s="1265"/>
      <c r="D2" s="1265"/>
      <c r="E2" s="1265"/>
      <c r="F2" s="1265"/>
      <c r="G2" s="1265"/>
      <c r="H2" s="1265"/>
      <c r="I2" s="1265"/>
      <c r="J2" s="1265"/>
      <c r="K2" s="1265"/>
      <c r="L2" s="1265"/>
      <c r="M2" s="1265"/>
      <c r="N2" s="1265"/>
      <c r="O2" s="1265"/>
      <c r="P2" s="1265"/>
      <c r="Q2" s="1265"/>
      <c r="R2" s="1265"/>
      <c r="S2" s="1265"/>
      <c r="T2" s="1265"/>
      <c r="U2" s="1265"/>
      <c r="V2" s="1265"/>
      <c r="W2" s="1265"/>
      <c r="X2" s="1265"/>
      <c r="Y2" s="1265"/>
      <c r="Z2" s="1265"/>
      <c r="AA2" s="1265"/>
      <c r="AB2" s="1265"/>
      <c r="AC2" s="1265"/>
      <c r="AD2" s="1265"/>
      <c r="AE2" s="1265"/>
      <c r="AF2" s="1265"/>
      <c r="AG2" s="1265"/>
      <c r="AH2" s="1265"/>
      <c r="AI2" s="1265"/>
      <c r="AJ2" s="1265"/>
      <c r="AK2" s="1265"/>
      <c r="AL2" s="1265"/>
      <c r="AM2" s="1265"/>
      <c r="AN2" s="1265"/>
      <c r="AO2" s="1265"/>
      <c r="AP2" s="1265"/>
      <c r="AQ2" s="1265"/>
      <c r="AR2" s="1265"/>
      <c r="AS2" s="1265"/>
      <c r="AT2" s="1265"/>
      <c r="AU2" s="1265"/>
      <c r="AV2" s="1265"/>
      <c r="AW2" s="1265"/>
      <c r="AX2" s="1265"/>
      <c r="AY2" s="1265"/>
      <c r="AZ2" s="1265"/>
      <c r="BA2" s="1265"/>
      <c r="BB2" s="1265"/>
    </row>
    <row r="3" spans="1:54" x14ac:dyDescent="0.2">
      <c r="A3" s="627"/>
      <c r="B3" s="1265" t="s">
        <v>1078</v>
      </c>
      <c r="C3" s="1265"/>
      <c r="D3" s="1265"/>
      <c r="E3" s="1265"/>
      <c r="F3" s="1265"/>
      <c r="G3" s="1265"/>
      <c r="H3" s="1265"/>
      <c r="I3" s="1265"/>
      <c r="J3" s="1265"/>
      <c r="K3" s="1265"/>
      <c r="L3" s="1265"/>
      <c r="M3" s="1265"/>
      <c r="N3" s="1265"/>
      <c r="O3" s="1265"/>
      <c r="P3" s="1265"/>
      <c r="Q3" s="1265"/>
      <c r="R3" s="1265"/>
      <c r="S3" s="1265"/>
      <c r="T3" s="1265"/>
      <c r="U3" s="1265"/>
      <c r="V3" s="1265"/>
      <c r="W3" s="1265"/>
      <c r="X3" s="1265"/>
      <c r="Y3" s="1265"/>
      <c r="Z3" s="1265"/>
      <c r="AA3" s="1265"/>
      <c r="AB3" s="1265"/>
      <c r="AC3" s="1265"/>
      <c r="AD3" s="1265"/>
      <c r="AE3" s="1265"/>
      <c r="AF3" s="1265"/>
      <c r="AG3" s="1265"/>
      <c r="AH3" s="1265"/>
      <c r="AI3" s="1265"/>
      <c r="AJ3" s="1265"/>
      <c r="AK3" s="1265"/>
      <c r="AL3" s="1265"/>
      <c r="AM3" s="1265"/>
      <c r="AN3" s="1265"/>
      <c r="AO3" s="1265"/>
      <c r="AP3" s="1265"/>
      <c r="AQ3" s="1265"/>
      <c r="AR3" s="1265"/>
      <c r="AS3" s="1265"/>
      <c r="AT3" s="1265"/>
      <c r="AU3" s="1265"/>
      <c r="AV3" s="1265"/>
      <c r="AW3" s="1265"/>
      <c r="AX3" s="1265"/>
      <c r="AY3" s="1265"/>
      <c r="AZ3" s="1265"/>
      <c r="BA3" s="1265"/>
      <c r="BB3" s="1265"/>
    </row>
    <row r="4" spans="1:54" ht="12.75" customHeight="1" thickBot="1" x14ac:dyDescent="0.25">
      <c r="A4" s="627"/>
      <c r="B4" s="1377" t="s">
        <v>210</v>
      </c>
      <c r="C4" s="1377"/>
      <c r="D4" s="1377"/>
      <c r="E4" s="1377"/>
      <c r="F4" s="1377"/>
      <c r="G4" s="1377"/>
      <c r="H4" s="1377"/>
      <c r="I4" s="1377"/>
      <c r="J4" s="1377"/>
      <c r="K4" s="1377"/>
      <c r="L4" s="1377"/>
      <c r="M4" s="1377"/>
      <c r="N4" s="1377"/>
      <c r="O4" s="1377"/>
      <c r="P4" s="1377"/>
      <c r="Q4" s="1377"/>
      <c r="R4" s="1377"/>
      <c r="S4" s="1377"/>
      <c r="T4" s="1377"/>
      <c r="U4" s="1377"/>
      <c r="V4" s="1377"/>
      <c r="W4" s="1377"/>
      <c r="X4" s="1377"/>
      <c r="Y4" s="1377"/>
      <c r="Z4" s="1377"/>
      <c r="AA4" s="1377"/>
      <c r="AB4" s="1377"/>
      <c r="AC4" s="1377"/>
      <c r="AD4" s="1377"/>
      <c r="AE4" s="1377"/>
      <c r="AF4" s="1377"/>
      <c r="AG4" s="1377"/>
      <c r="AH4" s="1377"/>
      <c r="AI4" s="1377"/>
      <c r="AJ4" s="1377"/>
      <c r="AK4" s="1377"/>
      <c r="AL4" s="1377"/>
      <c r="AM4" s="1377"/>
      <c r="AN4" s="1377"/>
      <c r="AO4" s="1377"/>
      <c r="AP4" s="1377"/>
      <c r="AQ4" s="1377"/>
      <c r="AR4" s="1377"/>
      <c r="AS4" s="1377"/>
      <c r="AT4" s="1377"/>
      <c r="AU4" s="1377"/>
      <c r="AV4" s="1377"/>
      <c r="AW4" s="1377"/>
      <c r="AX4" s="1377"/>
      <c r="AY4" s="1377"/>
      <c r="AZ4" s="1377"/>
      <c r="BA4" s="1377"/>
      <c r="BB4" s="1377"/>
    </row>
    <row r="5" spans="1:54" ht="12.75" customHeight="1" x14ac:dyDescent="0.2">
      <c r="A5" s="627"/>
      <c r="B5" s="1381" t="s">
        <v>292</v>
      </c>
      <c r="C5" s="890" t="s">
        <v>54</v>
      </c>
      <c r="D5" s="891" t="s">
        <v>55</v>
      </c>
      <c r="E5" s="1379" t="s">
        <v>56</v>
      </c>
      <c r="F5" s="1405"/>
      <c r="G5" s="1379" t="s">
        <v>57</v>
      </c>
      <c r="H5" s="1405"/>
      <c r="I5" s="1379" t="s">
        <v>293</v>
      </c>
      <c r="J5" s="1405"/>
      <c r="K5" s="1379" t="s">
        <v>294</v>
      </c>
      <c r="L5" s="1405"/>
      <c r="M5" s="1379" t="s">
        <v>295</v>
      </c>
      <c r="N5" s="1405"/>
      <c r="O5" s="1379" t="s">
        <v>393</v>
      </c>
      <c r="P5" s="1380"/>
      <c r="Q5" s="1394" t="s">
        <v>399</v>
      </c>
      <c r="R5" s="1380"/>
      <c r="S5" s="1395" t="s">
        <v>400</v>
      </c>
      <c r="T5" s="1396"/>
      <c r="U5" s="1395" t="s">
        <v>768</v>
      </c>
      <c r="V5" s="1396"/>
      <c r="W5" s="1395" t="s">
        <v>402</v>
      </c>
      <c r="X5" s="1396"/>
      <c r="Y5" s="1395" t="s">
        <v>403</v>
      </c>
      <c r="Z5" s="1396"/>
      <c r="AA5" s="1395" t="s">
        <v>404</v>
      </c>
      <c r="AB5" s="1396"/>
      <c r="AC5" s="1395" t="s">
        <v>769</v>
      </c>
      <c r="AD5" s="1396"/>
      <c r="AE5" s="1395" t="s">
        <v>770</v>
      </c>
      <c r="AF5" s="1396"/>
      <c r="AG5" s="892" t="s">
        <v>771</v>
      </c>
      <c r="AH5" s="1375" t="s">
        <v>772</v>
      </c>
      <c r="AI5" s="1376"/>
      <c r="AJ5" s="1375" t="s">
        <v>773</v>
      </c>
      <c r="AK5" s="1376"/>
      <c r="AL5" s="1375" t="s">
        <v>774</v>
      </c>
      <c r="AM5" s="1376"/>
      <c r="AN5" s="1375" t="s">
        <v>775</v>
      </c>
      <c r="AO5" s="1376"/>
      <c r="AP5" s="1375" t="s">
        <v>776</v>
      </c>
      <c r="AQ5" s="1376"/>
      <c r="AR5" s="1375" t="s">
        <v>777</v>
      </c>
      <c r="AS5" s="1376"/>
      <c r="AT5" s="1375" t="s">
        <v>736</v>
      </c>
      <c r="AU5" s="1376"/>
      <c r="AV5" s="1375" t="s">
        <v>781</v>
      </c>
      <c r="AW5" s="1376"/>
      <c r="AX5" s="1375" t="s">
        <v>823</v>
      </c>
      <c r="AY5" s="1376"/>
      <c r="AZ5" s="1375" t="s">
        <v>1042</v>
      </c>
      <c r="BA5" s="1376"/>
      <c r="BB5" s="893" t="s">
        <v>1043</v>
      </c>
    </row>
    <row r="6" spans="1:54" ht="10.5" thickBot="1" x14ac:dyDescent="0.25">
      <c r="A6" s="627"/>
      <c r="B6" s="1382"/>
      <c r="C6" s="837"/>
      <c r="D6" s="855"/>
      <c r="E6" s="1413" t="s">
        <v>62</v>
      </c>
      <c r="F6" s="1414"/>
      <c r="G6" s="1414"/>
      <c r="H6" s="1414"/>
      <c r="I6" s="1414"/>
      <c r="J6" s="1414"/>
      <c r="K6" s="1414"/>
      <c r="L6" s="1414"/>
      <c r="M6" s="1414"/>
      <c r="N6" s="1414"/>
      <c r="O6" s="1414"/>
      <c r="P6" s="1414"/>
      <c r="Q6" s="1414"/>
      <c r="R6" s="1414"/>
      <c r="S6" s="1415"/>
      <c r="T6" s="1415"/>
      <c r="U6" s="1415"/>
      <c r="V6" s="1415"/>
      <c r="W6" s="1415"/>
      <c r="X6" s="1415"/>
      <c r="Y6" s="1415"/>
      <c r="Z6" s="1415"/>
      <c r="AA6" s="1415"/>
      <c r="AB6" s="1415"/>
      <c r="AC6" s="1415"/>
      <c r="AD6" s="1415"/>
      <c r="AE6" s="1415"/>
      <c r="AF6" s="1415"/>
      <c r="AG6" s="1416"/>
      <c r="AH6" s="1434" t="s">
        <v>58</v>
      </c>
      <c r="AI6" s="1434"/>
      <c r="AJ6" s="1434"/>
      <c r="AK6" s="1434"/>
      <c r="AL6" s="1434"/>
      <c r="AM6" s="1434"/>
      <c r="AN6" s="1434"/>
      <c r="AO6" s="1434"/>
      <c r="AP6" s="1434"/>
      <c r="AQ6" s="1434"/>
      <c r="AR6" s="1434"/>
      <c r="AS6" s="1434"/>
      <c r="AT6" s="1434"/>
      <c r="AU6" s="1434"/>
      <c r="AV6" s="1434"/>
      <c r="AW6" s="1434"/>
      <c r="AX6" s="1434"/>
      <c r="AY6" s="1434"/>
      <c r="AZ6" s="1434"/>
      <c r="BA6" s="1434"/>
      <c r="BB6" s="1435"/>
    </row>
    <row r="7" spans="1:54" s="632" customFormat="1" ht="33.75" customHeight="1" x14ac:dyDescent="0.2">
      <c r="A7" s="761"/>
      <c r="B7" s="1383"/>
      <c r="C7" s="1402" t="s">
        <v>78</v>
      </c>
      <c r="D7" s="1408" t="s">
        <v>780</v>
      </c>
      <c r="E7" s="1411" t="s">
        <v>275</v>
      </c>
      <c r="F7" s="1389"/>
      <c r="G7" s="1390" t="s">
        <v>20</v>
      </c>
      <c r="H7" s="1390"/>
      <c r="I7" s="1390" t="s">
        <v>273</v>
      </c>
      <c r="J7" s="1390"/>
      <c r="K7" s="1389" t="s">
        <v>282</v>
      </c>
      <c r="L7" s="1389"/>
      <c r="M7" s="1389" t="s">
        <v>281</v>
      </c>
      <c r="N7" s="1389"/>
      <c r="O7" s="1385" t="s">
        <v>193</v>
      </c>
      <c r="P7" s="1386"/>
      <c r="Q7" s="1389" t="s">
        <v>274</v>
      </c>
      <c r="R7" s="1390"/>
      <c r="S7" s="1393" t="s">
        <v>756</v>
      </c>
      <c r="T7" s="1393"/>
      <c r="U7" s="1389" t="s">
        <v>757</v>
      </c>
      <c r="V7" s="1389"/>
      <c r="W7" s="1389" t="s">
        <v>879</v>
      </c>
      <c r="X7" s="1390"/>
      <c r="Y7" s="1389" t="s">
        <v>758</v>
      </c>
      <c r="Z7" s="1390"/>
      <c r="AA7" s="1393" t="s">
        <v>822</v>
      </c>
      <c r="AB7" s="1393"/>
      <c r="AC7" s="1393" t="s">
        <v>766</v>
      </c>
      <c r="AD7" s="1393"/>
      <c r="AE7" s="1393" t="s">
        <v>62</v>
      </c>
      <c r="AF7" s="1419"/>
      <c r="AG7" s="1421" t="s">
        <v>759</v>
      </c>
      <c r="AH7" s="1401" t="s">
        <v>883</v>
      </c>
      <c r="AI7" s="1398"/>
      <c r="AJ7" s="1397" t="s">
        <v>760</v>
      </c>
      <c r="AK7" s="1398"/>
      <c r="AL7" s="1432" t="s">
        <v>761</v>
      </c>
      <c r="AM7" s="1433"/>
      <c r="AN7" s="1397" t="s">
        <v>763</v>
      </c>
      <c r="AO7" s="1398"/>
      <c r="AP7" s="1397" t="s">
        <v>762</v>
      </c>
      <c r="AQ7" s="1398"/>
      <c r="AR7" s="1432" t="s">
        <v>764</v>
      </c>
      <c r="AS7" s="1433"/>
      <c r="AT7" s="1397" t="s">
        <v>882</v>
      </c>
      <c r="AU7" s="1398"/>
      <c r="AV7" s="1397" t="s">
        <v>765</v>
      </c>
      <c r="AW7" s="1398"/>
      <c r="AX7" s="1419" t="s">
        <v>767</v>
      </c>
      <c r="AY7" s="1426"/>
      <c r="AZ7" s="1393" t="s">
        <v>58</v>
      </c>
      <c r="BA7" s="1419"/>
      <c r="BB7" s="1429" t="s">
        <v>267</v>
      </c>
    </row>
    <row r="8" spans="1:54" s="632" customFormat="1" ht="37.5" customHeight="1" x14ac:dyDescent="0.2">
      <c r="A8" s="761"/>
      <c r="B8" s="1383"/>
      <c r="C8" s="1403"/>
      <c r="D8" s="1409"/>
      <c r="E8" s="1412"/>
      <c r="F8" s="1407"/>
      <c r="G8" s="1406"/>
      <c r="H8" s="1406"/>
      <c r="I8" s="1406"/>
      <c r="J8" s="1406"/>
      <c r="K8" s="1407"/>
      <c r="L8" s="1407"/>
      <c r="M8" s="1407"/>
      <c r="N8" s="1407"/>
      <c r="O8" s="1387"/>
      <c r="P8" s="1388"/>
      <c r="Q8" s="1391"/>
      <c r="R8" s="1392"/>
      <c r="S8" s="1417"/>
      <c r="T8" s="1417"/>
      <c r="U8" s="1391"/>
      <c r="V8" s="1391"/>
      <c r="W8" s="1391"/>
      <c r="X8" s="1392"/>
      <c r="Y8" s="1391"/>
      <c r="Z8" s="1392"/>
      <c r="AA8" s="1319"/>
      <c r="AB8" s="1319"/>
      <c r="AC8" s="1319"/>
      <c r="AD8" s="1319"/>
      <c r="AE8" s="1319"/>
      <c r="AF8" s="1420"/>
      <c r="AG8" s="1422"/>
      <c r="AH8" s="1418" t="s">
        <v>802</v>
      </c>
      <c r="AI8" s="1400"/>
      <c r="AJ8" s="1399">
        <v>900020</v>
      </c>
      <c r="AK8" s="1400"/>
      <c r="AL8" s="1424" t="s">
        <v>821</v>
      </c>
      <c r="AM8" s="1425"/>
      <c r="AN8" s="1399" t="s">
        <v>803</v>
      </c>
      <c r="AO8" s="1400"/>
      <c r="AP8" s="1399" t="s">
        <v>805</v>
      </c>
      <c r="AQ8" s="1400"/>
      <c r="AR8" s="1424" t="s">
        <v>804</v>
      </c>
      <c r="AS8" s="1425"/>
      <c r="AT8" s="1424" t="s">
        <v>881</v>
      </c>
      <c r="AU8" s="1425"/>
      <c r="AV8" s="1399">
        <v>13350</v>
      </c>
      <c r="AW8" s="1400"/>
      <c r="AX8" s="1427">
        <v>900060</v>
      </c>
      <c r="AY8" s="1428"/>
      <c r="AZ8" s="1319"/>
      <c r="BA8" s="1420"/>
      <c r="BB8" s="1430"/>
    </row>
    <row r="9" spans="1:54" ht="34.5" customHeight="1" thickBot="1" x14ac:dyDescent="0.2">
      <c r="A9" s="627"/>
      <c r="B9" s="1384"/>
      <c r="C9" s="1404"/>
      <c r="D9" s="1410"/>
      <c r="E9" s="882" t="s">
        <v>59</v>
      </c>
      <c r="F9" s="883" t="s">
        <v>60</v>
      </c>
      <c r="G9" s="884" t="s">
        <v>59</v>
      </c>
      <c r="H9" s="883" t="s">
        <v>60</v>
      </c>
      <c r="I9" s="884" t="s">
        <v>59</v>
      </c>
      <c r="J9" s="883" t="s">
        <v>60</v>
      </c>
      <c r="K9" s="884" t="s">
        <v>59</v>
      </c>
      <c r="L9" s="884" t="s">
        <v>60</v>
      </c>
      <c r="M9" s="884" t="s">
        <v>59</v>
      </c>
      <c r="N9" s="883" t="s">
        <v>60</v>
      </c>
      <c r="O9" s="884" t="s">
        <v>59</v>
      </c>
      <c r="P9" s="883" t="s">
        <v>60</v>
      </c>
      <c r="Q9" s="885" t="s">
        <v>59</v>
      </c>
      <c r="R9" s="885" t="s">
        <v>60</v>
      </c>
      <c r="S9" s="885" t="s">
        <v>59</v>
      </c>
      <c r="T9" s="885" t="s">
        <v>60</v>
      </c>
      <c r="U9" s="885" t="s">
        <v>59</v>
      </c>
      <c r="V9" s="885" t="s">
        <v>60</v>
      </c>
      <c r="W9" s="885" t="s">
        <v>59</v>
      </c>
      <c r="X9" s="885" t="s">
        <v>60</v>
      </c>
      <c r="Y9" s="885" t="s">
        <v>59</v>
      </c>
      <c r="Z9" s="885" t="s">
        <v>60</v>
      </c>
      <c r="AA9" s="885" t="s">
        <v>59</v>
      </c>
      <c r="AB9" s="885" t="s">
        <v>60</v>
      </c>
      <c r="AC9" s="885" t="s">
        <v>59</v>
      </c>
      <c r="AD9" s="885" t="s">
        <v>60</v>
      </c>
      <c r="AE9" s="885" t="s">
        <v>59</v>
      </c>
      <c r="AF9" s="886" t="s">
        <v>60</v>
      </c>
      <c r="AG9" s="1423"/>
      <c r="AH9" s="887" t="s">
        <v>59</v>
      </c>
      <c r="AI9" s="885" t="s">
        <v>60</v>
      </c>
      <c r="AJ9" s="885" t="s">
        <v>59</v>
      </c>
      <c r="AK9" s="885" t="s">
        <v>60</v>
      </c>
      <c r="AL9" s="885" t="s">
        <v>59</v>
      </c>
      <c r="AM9" s="885" t="s">
        <v>60</v>
      </c>
      <c r="AN9" s="885" t="s">
        <v>59</v>
      </c>
      <c r="AO9" s="885" t="s">
        <v>60</v>
      </c>
      <c r="AP9" s="885" t="s">
        <v>59</v>
      </c>
      <c r="AQ9" s="885" t="s">
        <v>60</v>
      </c>
      <c r="AR9" s="885" t="s">
        <v>59</v>
      </c>
      <c r="AS9" s="885" t="s">
        <v>60</v>
      </c>
      <c r="AT9" s="885" t="s">
        <v>59</v>
      </c>
      <c r="AU9" s="885" t="s">
        <v>60</v>
      </c>
      <c r="AV9" s="885" t="s">
        <v>59</v>
      </c>
      <c r="AW9" s="885" t="s">
        <v>60</v>
      </c>
      <c r="AX9" s="885" t="s">
        <v>59</v>
      </c>
      <c r="AY9" s="885" t="s">
        <v>60</v>
      </c>
      <c r="AZ9" s="885" t="s">
        <v>59</v>
      </c>
      <c r="BA9" s="886" t="s">
        <v>60</v>
      </c>
      <c r="BB9" s="1431"/>
    </row>
    <row r="10" spans="1:54" ht="12.75" customHeight="1" x14ac:dyDescent="0.15">
      <c r="A10" s="303"/>
      <c r="B10" s="838" t="s">
        <v>302</v>
      </c>
      <c r="C10" s="620" t="s">
        <v>801</v>
      </c>
      <c r="D10" s="947" t="s">
        <v>806</v>
      </c>
      <c r="E10" s="866"/>
      <c r="F10" s="863"/>
      <c r="G10" s="866"/>
      <c r="H10" s="863"/>
      <c r="I10" s="866"/>
      <c r="J10" s="863"/>
      <c r="K10" s="866"/>
      <c r="L10" s="863"/>
      <c r="M10" s="866"/>
      <c r="N10" s="863"/>
      <c r="O10" s="866"/>
      <c r="P10" s="867"/>
      <c r="Q10" s="866"/>
      <c r="R10" s="863"/>
      <c r="S10" s="866"/>
      <c r="T10" s="859">
        <f>'felhalm. kiad.  '!G18</f>
        <v>5715</v>
      </c>
      <c r="U10" s="866"/>
      <c r="V10" s="863"/>
      <c r="W10" s="866"/>
      <c r="X10" s="932"/>
      <c r="Y10" s="866"/>
      <c r="Z10" s="863"/>
      <c r="AA10" s="866"/>
      <c r="AB10" s="863"/>
      <c r="AC10" s="866"/>
      <c r="AD10" s="863"/>
      <c r="AE10" s="872">
        <f>E10+G10+I10+K10+M10+O10+Q10+S10+U10+Y10+AC10+AA10+W10</f>
        <v>0</v>
      </c>
      <c r="AF10" s="872">
        <f>F10+H10+J10+L10+N10+P10+R10+T10+V10+Z10+AD10+AB10+X10</f>
        <v>5715</v>
      </c>
      <c r="AG10" s="868">
        <f>AE10+AF10</f>
        <v>5715</v>
      </c>
      <c r="AH10" s="861"/>
      <c r="AI10" s="860"/>
      <c r="AJ10" s="861"/>
      <c r="AK10" s="860"/>
      <c r="AL10" s="861"/>
      <c r="AM10" s="860"/>
      <c r="AN10" s="861"/>
      <c r="AO10" s="860"/>
      <c r="AP10" s="861"/>
      <c r="AQ10" s="860"/>
      <c r="AR10" s="861"/>
      <c r="AS10" s="860"/>
      <c r="AT10" s="861"/>
      <c r="AU10" s="939"/>
      <c r="AV10" s="861"/>
      <c r="AW10" s="860"/>
      <c r="AX10" s="861"/>
      <c r="AY10" s="860"/>
      <c r="AZ10" s="871">
        <f>AH10+AJ10+AL10+AN10+AP10+AR10+AV10+AX10+AT10</f>
        <v>0</v>
      </c>
      <c r="BA10" s="845">
        <f>AI10+AK10+AM10+AO10+AQ10+AS10+AW10+AY10+AU10</f>
        <v>0</v>
      </c>
      <c r="BB10" s="933">
        <f t="shared" ref="BB10:BB25" si="0">AZ10+BA10</f>
        <v>0</v>
      </c>
    </row>
    <row r="11" spans="1:54" ht="12.75" customHeight="1" x14ac:dyDescent="0.15">
      <c r="A11" s="303"/>
      <c r="B11" s="838" t="s">
        <v>310</v>
      </c>
      <c r="C11" s="620" t="s">
        <v>800</v>
      </c>
      <c r="D11" s="948" t="s">
        <v>807</v>
      </c>
      <c r="E11" s="951"/>
      <c r="F11" s="952"/>
      <c r="G11" s="951"/>
      <c r="H11" s="952"/>
      <c r="I11" s="951"/>
      <c r="J11" s="952"/>
      <c r="K11" s="951"/>
      <c r="L11" s="952"/>
      <c r="M11" s="951"/>
      <c r="N11" s="952"/>
      <c r="O11" s="866"/>
      <c r="P11" s="867"/>
      <c r="Q11" s="866"/>
      <c r="R11" s="863"/>
      <c r="S11" s="866"/>
      <c r="T11" s="863"/>
      <c r="U11" s="866"/>
      <c r="V11" s="863"/>
      <c r="W11" s="866"/>
      <c r="X11" s="863"/>
      <c r="Y11" s="866"/>
      <c r="Z11" s="863"/>
      <c r="AA11" s="866"/>
      <c r="AB11" s="863"/>
      <c r="AC11" s="866"/>
      <c r="AD11" s="863"/>
      <c r="AE11" s="872">
        <f t="shared" ref="AE11:AE74" si="1">E11+G11+I11+K11+M11+O11+Q11+S11+U11+Y11+AC11+AA11+W11</f>
        <v>0</v>
      </c>
      <c r="AF11" s="872">
        <f>F11+H11+J11+L11+N11+P11+R11+T11+V11+Z11+AD11+AB11+X11</f>
        <v>0</v>
      </c>
      <c r="AG11" s="868">
        <f t="shared" ref="AG11:AG78" si="2">AE11+AF11</f>
        <v>0</v>
      </c>
      <c r="AH11" s="861"/>
      <c r="AI11" s="860"/>
      <c r="AJ11" s="861"/>
      <c r="AK11" s="860"/>
      <c r="AL11" s="861"/>
      <c r="AM11" s="860"/>
      <c r="AN11" s="861"/>
      <c r="AO11" s="860"/>
      <c r="AP11" s="861"/>
      <c r="AQ11" s="860"/>
      <c r="AR11" s="861"/>
      <c r="AS11" s="860"/>
      <c r="AT11" s="861"/>
      <c r="AU11" s="860"/>
      <c r="AV11" s="861"/>
      <c r="AW11" s="860"/>
      <c r="AX11" s="861"/>
      <c r="AY11" s="860"/>
      <c r="AZ11" s="871">
        <f t="shared" ref="AZ11:AZ78" si="3">AH11+AJ11+AL11+AN11+AP11+AR11+AV11+AX11+AT11</f>
        <v>0</v>
      </c>
      <c r="BA11" s="845">
        <f t="shared" ref="BA11:BA78" si="4">AI11+AK11+AM11+AO11+AQ11+AS11+AW11+AY11+AU11</f>
        <v>0</v>
      </c>
      <c r="BB11" s="933">
        <f t="shared" si="0"/>
        <v>0</v>
      </c>
    </row>
    <row r="12" spans="1:54" s="632" customFormat="1" ht="17.25" customHeight="1" x14ac:dyDescent="0.2">
      <c r="A12" s="650"/>
      <c r="B12" s="838" t="s">
        <v>311</v>
      </c>
      <c r="C12" s="633" t="s">
        <v>637</v>
      </c>
      <c r="D12" s="949" t="s">
        <v>807</v>
      </c>
      <c r="E12" s="869"/>
      <c r="F12" s="870"/>
      <c r="G12" s="869"/>
      <c r="H12" s="870"/>
      <c r="I12" s="845">
        <v>3662</v>
      </c>
      <c r="J12" s="847">
        <v>11338</v>
      </c>
      <c r="K12" s="869"/>
      <c r="L12" s="870"/>
      <c r="M12" s="946"/>
      <c r="N12" s="870"/>
      <c r="O12" s="845"/>
      <c r="P12" s="900"/>
      <c r="Q12" s="845"/>
      <c r="R12" s="847"/>
      <c r="S12" s="845"/>
      <c r="T12" s="847">
        <f>'felhalm. kiad.  '!G25+'felhalm. kiad.  '!G26-S12</f>
        <v>51500</v>
      </c>
      <c r="U12" s="845"/>
      <c r="V12" s="847"/>
      <c r="W12" s="845"/>
      <c r="X12" s="847"/>
      <c r="Y12" s="845"/>
      <c r="Z12" s="847"/>
      <c r="AA12" s="845"/>
      <c r="AB12" s="847"/>
      <c r="AC12" s="845"/>
      <c r="AD12" s="847"/>
      <c r="AE12" s="872">
        <f t="shared" si="1"/>
        <v>3662</v>
      </c>
      <c r="AF12" s="872">
        <f t="shared" ref="AF12:AF75" si="5">F12+H12+J12+L12+N12+P12+R12+T12+V12+Z12+AD12+AB12+X12</f>
        <v>62838</v>
      </c>
      <c r="AG12" s="868">
        <f t="shared" si="2"/>
        <v>66500</v>
      </c>
      <c r="AH12" s="871"/>
      <c r="AI12" s="847"/>
      <c r="AJ12" s="871"/>
      <c r="AK12" s="847"/>
      <c r="AL12" s="871"/>
      <c r="AM12" s="847"/>
      <c r="AN12" s="871"/>
      <c r="AO12" s="847"/>
      <c r="AP12" s="871"/>
      <c r="AQ12" s="847"/>
      <c r="AR12" s="871"/>
      <c r="AS12" s="847"/>
      <c r="AT12" s="845"/>
      <c r="AU12" s="847"/>
      <c r="AV12" s="871"/>
      <c r="AW12" s="847"/>
      <c r="AX12" s="871">
        <v>55162</v>
      </c>
      <c r="AY12" s="870"/>
      <c r="AZ12" s="871">
        <f t="shared" si="3"/>
        <v>55162</v>
      </c>
      <c r="BA12" s="845">
        <f t="shared" si="4"/>
        <v>0</v>
      </c>
      <c r="BB12" s="933">
        <f t="shared" si="0"/>
        <v>55162</v>
      </c>
    </row>
    <row r="13" spans="1:54" s="632" customFormat="1" ht="12.75" customHeight="1" x14ac:dyDescent="0.2">
      <c r="A13" s="650"/>
      <c r="B13" s="838" t="s">
        <v>312</v>
      </c>
      <c r="C13" s="633" t="s">
        <v>657</v>
      </c>
      <c r="D13" s="949" t="s">
        <v>807</v>
      </c>
      <c r="E13" s="869"/>
      <c r="F13" s="847"/>
      <c r="G13" s="845"/>
      <c r="H13" s="847"/>
      <c r="I13" s="869"/>
      <c r="J13" s="847">
        <v>208875</v>
      </c>
      <c r="K13" s="869"/>
      <c r="L13" s="870"/>
      <c r="M13" s="869"/>
      <c r="N13" s="870"/>
      <c r="O13" s="845"/>
      <c r="P13" s="847"/>
      <c r="Q13" s="845"/>
      <c r="R13" s="847"/>
      <c r="S13" s="845"/>
      <c r="T13" s="847">
        <f>'felhalm. kiad.  '!G32+'felhalm. kiad.  '!G43+'felhalm. kiad.  '!G56</f>
        <v>540236</v>
      </c>
      <c r="U13" s="845"/>
      <c r="V13" s="847"/>
      <c r="W13" s="845"/>
      <c r="X13" s="847"/>
      <c r="Y13" s="845"/>
      <c r="Z13" s="847"/>
      <c r="AA13" s="845"/>
      <c r="AB13" s="847"/>
      <c r="AC13" s="845"/>
      <c r="AD13" s="847"/>
      <c r="AE13" s="872">
        <f t="shared" si="1"/>
        <v>0</v>
      </c>
      <c r="AF13" s="872">
        <f t="shared" si="5"/>
        <v>749111</v>
      </c>
      <c r="AG13" s="868">
        <f t="shared" si="2"/>
        <v>749111</v>
      </c>
      <c r="AH13" s="871"/>
      <c r="AI13" s="847"/>
      <c r="AJ13" s="871"/>
      <c r="AK13" s="847"/>
      <c r="AL13" s="871"/>
      <c r="AM13" s="847"/>
      <c r="AN13" s="871"/>
      <c r="AO13" s="847"/>
      <c r="AP13" s="871"/>
      <c r="AQ13" s="847"/>
      <c r="AR13" s="871"/>
      <c r="AS13" s="847"/>
      <c r="AT13" s="845"/>
      <c r="AU13" s="847"/>
      <c r="AV13" s="871"/>
      <c r="AW13" s="847"/>
      <c r="AX13" s="946"/>
      <c r="AY13" s="847">
        <v>749117</v>
      </c>
      <c r="AZ13" s="871">
        <f t="shared" si="3"/>
        <v>0</v>
      </c>
      <c r="BA13" s="845">
        <f t="shared" si="4"/>
        <v>749117</v>
      </c>
      <c r="BB13" s="933">
        <f t="shared" si="0"/>
        <v>749117</v>
      </c>
    </row>
    <row r="14" spans="1:54" ht="12.75" customHeight="1" x14ac:dyDescent="0.15">
      <c r="A14" s="303"/>
      <c r="B14" s="838" t="s">
        <v>313</v>
      </c>
      <c r="C14" s="618" t="s">
        <v>521</v>
      </c>
      <c r="D14" s="950" t="s">
        <v>807</v>
      </c>
      <c r="E14" s="953"/>
      <c r="F14" s="952"/>
      <c r="G14" s="951"/>
      <c r="H14" s="952"/>
      <c r="I14" s="843">
        <v>1969</v>
      </c>
      <c r="J14" s="847"/>
      <c r="K14" s="953"/>
      <c r="L14" s="952"/>
      <c r="M14" s="951"/>
      <c r="N14" s="952"/>
      <c r="O14" s="861"/>
      <c r="P14" s="867"/>
      <c r="Q14" s="861"/>
      <c r="R14" s="860"/>
      <c r="S14" s="861"/>
      <c r="T14" s="860"/>
      <c r="U14" s="861"/>
      <c r="V14" s="860"/>
      <c r="W14" s="861"/>
      <c r="X14" s="860"/>
      <c r="Y14" s="861"/>
      <c r="Z14" s="860"/>
      <c r="AA14" s="861"/>
      <c r="AB14" s="860"/>
      <c r="AC14" s="861"/>
      <c r="AD14" s="860"/>
      <c r="AE14" s="872">
        <f t="shared" si="1"/>
        <v>1969</v>
      </c>
      <c r="AF14" s="872">
        <f t="shared" si="5"/>
        <v>0</v>
      </c>
      <c r="AG14" s="868">
        <f t="shared" si="2"/>
        <v>1969</v>
      </c>
      <c r="AH14" s="934"/>
      <c r="AI14" s="873"/>
      <c r="AJ14" s="934"/>
      <c r="AK14" s="873"/>
      <c r="AL14" s="934"/>
      <c r="AM14" s="873"/>
      <c r="AN14" s="934"/>
      <c r="AO14" s="873"/>
      <c r="AP14" s="934"/>
      <c r="AQ14" s="873"/>
      <c r="AR14" s="934"/>
      <c r="AS14" s="873"/>
      <c r="AT14" s="936"/>
      <c r="AU14" s="873"/>
      <c r="AV14" s="934"/>
      <c r="AW14" s="873"/>
      <c r="AX14" s="1204"/>
      <c r="AY14" s="954"/>
      <c r="AZ14" s="871">
        <f t="shared" si="3"/>
        <v>0</v>
      </c>
      <c r="BA14" s="845">
        <f t="shared" si="4"/>
        <v>0</v>
      </c>
      <c r="BB14" s="933">
        <f t="shared" si="0"/>
        <v>0</v>
      </c>
    </row>
    <row r="15" spans="1:54" s="632" customFormat="1" ht="16.5" x14ac:dyDescent="0.2">
      <c r="A15" s="650"/>
      <c r="B15" s="838" t="s">
        <v>314</v>
      </c>
      <c r="C15" s="618" t="s">
        <v>799</v>
      </c>
      <c r="D15" s="950" t="s">
        <v>807</v>
      </c>
      <c r="E15" s="953"/>
      <c r="F15" s="952"/>
      <c r="G15" s="951"/>
      <c r="H15" s="952"/>
      <c r="I15" s="961"/>
      <c r="J15" s="870"/>
      <c r="K15" s="953"/>
      <c r="L15" s="952"/>
      <c r="M15" s="951"/>
      <c r="N15" s="952"/>
      <c r="O15" s="861"/>
      <c r="P15" s="900"/>
      <c r="Q15" s="861"/>
      <c r="R15" s="860"/>
      <c r="S15" s="861"/>
      <c r="T15" s="842"/>
      <c r="U15" s="861"/>
      <c r="V15" s="860"/>
      <c r="W15" s="861"/>
      <c r="X15" s="860"/>
      <c r="Y15" s="861"/>
      <c r="Z15" s="860"/>
      <c r="AA15" s="861"/>
      <c r="AB15" s="860"/>
      <c r="AC15" s="861"/>
      <c r="AD15" s="860"/>
      <c r="AE15" s="872">
        <f t="shared" si="1"/>
        <v>0</v>
      </c>
      <c r="AF15" s="872">
        <f t="shared" si="5"/>
        <v>0</v>
      </c>
      <c r="AG15" s="868">
        <f t="shared" si="2"/>
        <v>0</v>
      </c>
      <c r="AH15" s="871"/>
      <c r="AI15" s="847"/>
      <c r="AJ15" s="871"/>
      <c r="AK15" s="847"/>
      <c r="AL15" s="871"/>
      <c r="AM15" s="847"/>
      <c r="AN15" s="871"/>
      <c r="AO15" s="847"/>
      <c r="AP15" s="871"/>
      <c r="AQ15" s="847"/>
      <c r="AR15" s="871"/>
      <c r="AS15" s="847"/>
      <c r="AT15" s="845"/>
      <c r="AU15" s="847"/>
      <c r="AV15" s="871"/>
      <c r="AW15" s="847"/>
      <c r="AX15" s="871">
        <v>200000</v>
      </c>
      <c r="AY15" s="870"/>
      <c r="AZ15" s="871">
        <f t="shared" si="3"/>
        <v>200000</v>
      </c>
      <c r="BA15" s="845">
        <f t="shared" si="4"/>
        <v>0</v>
      </c>
      <c r="BB15" s="933">
        <f t="shared" si="0"/>
        <v>200000</v>
      </c>
    </row>
    <row r="16" spans="1:54" ht="13.5" customHeight="1" x14ac:dyDescent="0.15">
      <c r="A16" s="303"/>
      <c r="B16" s="838" t="s">
        <v>315</v>
      </c>
      <c r="C16" s="618" t="s">
        <v>798</v>
      </c>
      <c r="D16" s="950" t="s">
        <v>806</v>
      </c>
      <c r="E16" s="953"/>
      <c r="F16" s="952"/>
      <c r="G16" s="951"/>
      <c r="H16" s="952"/>
      <c r="I16" s="961"/>
      <c r="J16" s="954"/>
      <c r="K16" s="953"/>
      <c r="L16" s="952"/>
      <c r="M16" s="951"/>
      <c r="N16" s="952"/>
      <c r="O16" s="861"/>
      <c r="P16" s="867"/>
      <c r="Q16" s="861"/>
      <c r="R16" s="860"/>
      <c r="S16" s="861"/>
      <c r="T16" s="842">
        <f>'felhalm. kiad.  '!G29</f>
        <v>0</v>
      </c>
      <c r="U16" s="861"/>
      <c r="V16" s="860"/>
      <c r="W16" s="861"/>
      <c r="X16" s="860"/>
      <c r="Y16" s="861"/>
      <c r="Z16" s="860"/>
      <c r="AA16" s="861"/>
      <c r="AB16" s="860"/>
      <c r="AC16" s="861"/>
      <c r="AD16" s="860"/>
      <c r="AE16" s="872">
        <f t="shared" si="1"/>
        <v>0</v>
      </c>
      <c r="AF16" s="872">
        <f t="shared" si="5"/>
        <v>0</v>
      </c>
      <c r="AG16" s="868">
        <f t="shared" si="2"/>
        <v>0</v>
      </c>
      <c r="AH16" s="934"/>
      <c r="AI16" s="873"/>
      <c r="AJ16" s="934"/>
      <c r="AK16" s="873"/>
      <c r="AL16" s="934"/>
      <c r="AM16" s="873"/>
      <c r="AN16" s="934"/>
      <c r="AO16" s="873"/>
      <c r="AP16" s="934"/>
      <c r="AQ16" s="873"/>
      <c r="AR16" s="934"/>
      <c r="AS16" s="873"/>
      <c r="AT16" s="936"/>
      <c r="AU16" s="873"/>
      <c r="AV16" s="934"/>
      <c r="AW16" s="873"/>
      <c r="AX16" s="1204"/>
      <c r="AY16" s="954"/>
      <c r="AZ16" s="871">
        <f t="shared" si="3"/>
        <v>0</v>
      </c>
      <c r="BA16" s="845">
        <f t="shared" si="4"/>
        <v>0</v>
      </c>
      <c r="BB16" s="933">
        <f t="shared" si="0"/>
        <v>0</v>
      </c>
    </row>
    <row r="17" spans="1:54" ht="13.5" customHeight="1" x14ac:dyDescent="0.15">
      <c r="A17" s="303"/>
      <c r="B17" s="838" t="s">
        <v>316</v>
      </c>
      <c r="C17" s="633" t="s">
        <v>660</v>
      </c>
      <c r="D17" s="949" t="s">
        <v>808</v>
      </c>
      <c r="E17" s="869"/>
      <c r="F17" s="870"/>
      <c r="G17" s="869"/>
      <c r="H17" s="870"/>
      <c r="I17" s="845">
        <v>500</v>
      </c>
      <c r="J17" s="870"/>
      <c r="K17" s="869"/>
      <c r="L17" s="870"/>
      <c r="M17" s="946"/>
      <c r="N17" s="870"/>
      <c r="O17" s="845"/>
      <c r="P17" s="867"/>
      <c r="Q17" s="845"/>
      <c r="R17" s="847"/>
      <c r="S17" s="845"/>
      <c r="T17" s="842"/>
      <c r="U17" s="845"/>
      <c r="V17" s="847"/>
      <c r="W17" s="845"/>
      <c r="X17" s="847"/>
      <c r="Y17" s="845"/>
      <c r="Z17" s="847"/>
      <c r="AA17" s="845"/>
      <c r="AB17" s="847"/>
      <c r="AC17" s="845"/>
      <c r="AD17" s="847"/>
      <c r="AE17" s="872">
        <f t="shared" si="1"/>
        <v>500</v>
      </c>
      <c r="AF17" s="872">
        <f t="shared" si="5"/>
        <v>0</v>
      </c>
      <c r="AG17" s="868">
        <f t="shared" si="2"/>
        <v>500</v>
      </c>
      <c r="AH17" s="934"/>
      <c r="AI17" s="873"/>
      <c r="AJ17" s="934"/>
      <c r="AK17" s="873"/>
      <c r="AL17" s="934"/>
      <c r="AM17" s="873"/>
      <c r="AN17" s="934"/>
      <c r="AO17" s="873"/>
      <c r="AP17" s="934"/>
      <c r="AQ17" s="873"/>
      <c r="AR17" s="934"/>
      <c r="AS17" s="873"/>
      <c r="AT17" s="936"/>
      <c r="AU17" s="873"/>
      <c r="AV17" s="934"/>
      <c r="AW17" s="873"/>
      <c r="AX17" s="1204"/>
      <c r="AY17" s="954"/>
      <c r="AZ17" s="871">
        <f t="shared" si="3"/>
        <v>0</v>
      </c>
      <c r="BA17" s="845">
        <f t="shared" si="4"/>
        <v>0</v>
      </c>
      <c r="BB17" s="933">
        <f t="shared" si="0"/>
        <v>0</v>
      </c>
    </row>
    <row r="18" spans="1:54" ht="13.5" customHeight="1" x14ac:dyDescent="0.15">
      <c r="A18" s="303"/>
      <c r="B18" s="838" t="s">
        <v>317</v>
      </c>
      <c r="C18" s="633" t="s">
        <v>797</v>
      </c>
      <c r="D18" s="949" t="s">
        <v>806</v>
      </c>
      <c r="E18" s="869"/>
      <c r="F18" s="870"/>
      <c r="G18" s="869"/>
      <c r="H18" s="870"/>
      <c r="I18" s="869"/>
      <c r="J18" s="870"/>
      <c r="K18" s="869"/>
      <c r="L18" s="870"/>
      <c r="M18" s="946"/>
      <c r="N18" s="870"/>
      <c r="O18" s="845"/>
      <c r="P18" s="867"/>
      <c r="Q18" s="845"/>
      <c r="R18" s="847"/>
      <c r="S18" s="845"/>
      <c r="T18" s="842">
        <f>'felhalm. kiad.  '!G30</f>
        <v>6399</v>
      </c>
      <c r="U18" s="845"/>
      <c r="V18" s="847"/>
      <c r="W18" s="845"/>
      <c r="X18" s="847"/>
      <c r="Y18" s="845"/>
      <c r="Z18" s="847"/>
      <c r="AA18" s="845"/>
      <c r="AB18" s="847"/>
      <c r="AC18" s="845"/>
      <c r="AD18" s="847"/>
      <c r="AE18" s="872">
        <f t="shared" si="1"/>
        <v>0</v>
      </c>
      <c r="AF18" s="872">
        <f t="shared" si="5"/>
        <v>6399</v>
      </c>
      <c r="AG18" s="868">
        <f t="shared" si="2"/>
        <v>6399</v>
      </c>
      <c r="AH18" s="934"/>
      <c r="AI18" s="873"/>
      <c r="AJ18" s="934"/>
      <c r="AK18" s="873"/>
      <c r="AL18" s="934"/>
      <c r="AM18" s="873"/>
      <c r="AN18" s="934"/>
      <c r="AO18" s="873"/>
      <c r="AP18" s="934"/>
      <c r="AQ18" s="873"/>
      <c r="AR18" s="934"/>
      <c r="AS18" s="873"/>
      <c r="AT18" s="936"/>
      <c r="AU18" s="873"/>
      <c r="AV18" s="934"/>
      <c r="AW18" s="873"/>
      <c r="AX18" s="1204"/>
      <c r="AY18" s="954"/>
      <c r="AZ18" s="871">
        <f t="shared" si="3"/>
        <v>0</v>
      </c>
      <c r="BA18" s="845">
        <f t="shared" si="4"/>
        <v>0</v>
      </c>
      <c r="BB18" s="933">
        <f t="shared" si="0"/>
        <v>0</v>
      </c>
    </row>
    <row r="19" spans="1:54" s="1044" customFormat="1" ht="13.5" customHeight="1" x14ac:dyDescent="0.15">
      <c r="A19" s="1033"/>
      <c r="B19" s="1018" t="s">
        <v>346</v>
      </c>
      <c r="C19" s="1030" t="s">
        <v>658</v>
      </c>
      <c r="D19" s="1034" t="s">
        <v>807</v>
      </c>
      <c r="E19" s="1031"/>
      <c r="F19" s="1032"/>
      <c r="G19" s="1031"/>
      <c r="H19" s="1032"/>
      <c r="I19" s="1035"/>
      <c r="J19" s="1032"/>
      <c r="K19" s="1035"/>
      <c r="L19" s="1036"/>
      <c r="M19" s="1037"/>
      <c r="N19" s="1036"/>
      <c r="O19" s="1038"/>
      <c r="P19" s="1039"/>
      <c r="Q19" s="1038"/>
      <c r="R19" s="1040"/>
      <c r="S19" s="1038"/>
      <c r="T19" s="1032"/>
      <c r="U19" s="1038"/>
      <c r="V19" s="1040"/>
      <c r="W19" s="1038"/>
      <c r="X19" s="1040"/>
      <c r="Y19" s="1038"/>
      <c r="Z19" s="1040"/>
      <c r="AA19" s="1038"/>
      <c r="AB19" s="1040"/>
      <c r="AC19" s="1038"/>
      <c r="AD19" s="1040"/>
      <c r="AE19" s="872">
        <f t="shared" si="1"/>
        <v>0</v>
      </c>
      <c r="AF19" s="872">
        <f t="shared" si="5"/>
        <v>0</v>
      </c>
      <c r="AG19" s="1026">
        <f t="shared" si="2"/>
        <v>0</v>
      </c>
      <c r="AH19" s="1041"/>
      <c r="AI19" s="1042"/>
      <c r="AJ19" s="1041"/>
      <c r="AK19" s="1042"/>
      <c r="AL19" s="1041"/>
      <c r="AM19" s="1042"/>
      <c r="AN19" s="1041"/>
      <c r="AO19" s="1042"/>
      <c r="AP19" s="1041"/>
      <c r="AQ19" s="1042"/>
      <c r="AR19" s="1041"/>
      <c r="AS19" s="1042"/>
      <c r="AT19" s="1043"/>
      <c r="AU19" s="1042"/>
      <c r="AV19" s="1041"/>
      <c r="AW19" s="1042"/>
      <c r="AX19" s="1249"/>
      <c r="AY19" s="1042"/>
      <c r="AZ19" s="1027">
        <f t="shared" si="3"/>
        <v>0</v>
      </c>
      <c r="BA19" s="862">
        <f t="shared" si="4"/>
        <v>0</v>
      </c>
      <c r="BB19" s="1028">
        <f t="shared" si="0"/>
        <v>0</v>
      </c>
    </row>
    <row r="20" spans="1:54" s="1044" customFormat="1" ht="13.5" customHeight="1" x14ac:dyDescent="0.15">
      <c r="A20" s="1033"/>
      <c r="B20" s="1018" t="s">
        <v>347</v>
      </c>
      <c r="C20" s="1019" t="s">
        <v>656</v>
      </c>
      <c r="D20" s="1045" t="s">
        <v>807</v>
      </c>
      <c r="E20" s="862"/>
      <c r="F20" s="878"/>
      <c r="G20" s="862"/>
      <c r="H20" s="878"/>
      <c r="I20" s="862"/>
      <c r="J20" s="878"/>
      <c r="K20" s="1023"/>
      <c r="L20" s="878"/>
      <c r="M20" s="1024"/>
      <c r="N20" s="1022"/>
      <c r="O20" s="862"/>
      <c r="P20" s="1039"/>
      <c r="Q20" s="862"/>
      <c r="R20" s="878"/>
      <c r="S20" s="862"/>
      <c r="T20" s="878"/>
      <c r="U20" s="862"/>
      <c r="V20" s="878"/>
      <c r="W20" s="862"/>
      <c r="X20" s="878"/>
      <c r="Y20" s="862"/>
      <c r="Z20" s="878"/>
      <c r="AA20" s="862"/>
      <c r="AB20" s="878"/>
      <c r="AC20" s="862"/>
      <c r="AD20" s="878"/>
      <c r="AE20" s="872">
        <f t="shared" si="1"/>
        <v>0</v>
      </c>
      <c r="AF20" s="872">
        <f t="shared" si="5"/>
        <v>0</v>
      </c>
      <c r="AG20" s="1026">
        <f t="shared" si="2"/>
        <v>0</v>
      </c>
      <c r="AH20" s="1041"/>
      <c r="AI20" s="1042"/>
      <c r="AJ20" s="1041"/>
      <c r="AK20" s="1042"/>
      <c r="AL20" s="1041"/>
      <c r="AM20" s="1042"/>
      <c r="AN20" s="1041"/>
      <c r="AO20" s="1042"/>
      <c r="AP20" s="1041"/>
      <c r="AQ20" s="1042"/>
      <c r="AR20" s="1041"/>
      <c r="AS20" s="1042"/>
      <c r="AT20" s="1043"/>
      <c r="AU20" s="1042"/>
      <c r="AV20" s="1041"/>
      <c r="AW20" s="1042"/>
      <c r="AX20" s="1249"/>
      <c r="AY20" s="1250"/>
      <c r="AZ20" s="1027">
        <f t="shared" si="3"/>
        <v>0</v>
      </c>
      <c r="BA20" s="862">
        <f t="shared" si="4"/>
        <v>0</v>
      </c>
      <c r="BB20" s="1028">
        <f t="shared" si="0"/>
        <v>0</v>
      </c>
    </row>
    <row r="21" spans="1:54" ht="14.25" customHeight="1" x14ac:dyDescent="0.15">
      <c r="A21" s="303"/>
      <c r="B21" s="838" t="s">
        <v>348</v>
      </c>
      <c r="C21" s="633" t="s">
        <v>796</v>
      </c>
      <c r="D21" s="949" t="s">
        <v>807</v>
      </c>
      <c r="E21" s="869"/>
      <c r="F21" s="870"/>
      <c r="G21" s="869"/>
      <c r="H21" s="870"/>
      <c r="I21" s="869"/>
      <c r="J21" s="870"/>
      <c r="K21" s="869"/>
      <c r="L21" s="847"/>
      <c r="M21" s="946"/>
      <c r="N21" s="870"/>
      <c r="O21" s="845"/>
      <c r="P21" s="867"/>
      <c r="Q21" s="845"/>
      <c r="R21" s="847"/>
      <c r="S21" s="845"/>
      <c r="T21" s="847"/>
      <c r="U21" s="845"/>
      <c r="V21" s="847"/>
      <c r="W21" s="845"/>
      <c r="X21" s="847"/>
      <c r="Y21" s="845"/>
      <c r="Z21" s="847"/>
      <c r="AA21" s="845"/>
      <c r="AB21" s="847"/>
      <c r="AC21" s="845"/>
      <c r="AD21" s="847"/>
      <c r="AE21" s="872">
        <f t="shared" si="1"/>
        <v>0</v>
      </c>
      <c r="AF21" s="872">
        <f t="shared" si="5"/>
        <v>0</v>
      </c>
      <c r="AG21" s="868">
        <f t="shared" si="2"/>
        <v>0</v>
      </c>
      <c r="AH21" s="934"/>
      <c r="AI21" s="873"/>
      <c r="AJ21" s="934"/>
      <c r="AK21" s="873"/>
      <c r="AL21" s="934"/>
      <c r="AM21" s="873"/>
      <c r="AN21" s="934"/>
      <c r="AO21" s="873"/>
      <c r="AP21" s="934"/>
      <c r="AQ21" s="873"/>
      <c r="AR21" s="934"/>
      <c r="AS21" s="873"/>
      <c r="AT21" s="936"/>
      <c r="AU21" s="873"/>
      <c r="AV21" s="934"/>
      <c r="AW21" s="873"/>
      <c r="AX21" s="1204"/>
      <c r="AY21" s="873">
        <v>67303</v>
      </c>
      <c r="AZ21" s="871">
        <f t="shared" si="3"/>
        <v>0</v>
      </c>
      <c r="BA21" s="845">
        <f t="shared" si="4"/>
        <v>67303</v>
      </c>
      <c r="BB21" s="933">
        <f t="shared" si="0"/>
        <v>67303</v>
      </c>
    </row>
    <row r="22" spans="1:54" ht="14.25" customHeight="1" x14ac:dyDescent="0.15">
      <c r="A22" s="303"/>
      <c r="B22" s="838" t="s">
        <v>349</v>
      </c>
      <c r="C22" s="633" t="s">
        <v>600</v>
      </c>
      <c r="D22" s="949" t="s">
        <v>806</v>
      </c>
      <c r="E22" s="869"/>
      <c r="F22" s="870"/>
      <c r="G22" s="869"/>
      <c r="H22" s="870"/>
      <c r="I22" s="960"/>
      <c r="J22" s="847">
        <v>7670</v>
      </c>
      <c r="K22" s="869"/>
      <c r="L22" s="847"/>
      <c r="M22" s="946"/>
      <c r="N22" s="870"/>
      <c r="O22" s="845"/>
      <c r="P22" s="867"/>
      <c r="Q22" s="845"/>
      <c r="R22" s="847"/>
      <c r="S22" s="845"/>
      <c r="T22" s="847"/>
      <c r="U22" s="845"/>
      <c r="V22" s="847"/>
      <c r="W22" s="845"/>
      <c r="X22" s="847"/>
      <c r="Y22" s="845"/>
      <c r="Z22" s="847"/>
      <c r="AA22" s="845"/>
      <c r="AB22" s="847"/>
      <c r="AC22" s="845"/>
      <c r="AD22" s="847"/>
      <c r="AE22" s="872">
        <f t="shared" si="1"/>
        <v>0</v>
      </c>
      <c r="AF22" s="872">
        <f t="shared" si="5"/>
        <v>7670</v>
      </c>
      <c r="AG22" s="868">
        <f t="shared" si="2"/>
        <v>7670</v>
      </c>
      <c r="AH22" s="934"/>
      <c r="AI22" s="873"/>
      <c r="AJ22" s="934"/>
      <c r="AK22" s="873"/>
      <c r="AL22" s="934"/>
      <c r="AM22" s="873"/>
      <c r="AN22" s="934"/>
      <c r="AO22" s="873"/>
      <c r="AP22" s="934"/>
      <c r="AQ22" s="873"/>
      <c r="AR22" s="934"/>
      <c r="AS22" s="873"/>
      <c r="AT22" s="936"/>
      <c r="AU22" s="873"/>
      <c r="AV22" s="934"/>
      <c r="AW22" s="873"/>
      <c r="AX22" s="1204"/>
      <c r="AY22" s="954"/>
      <c r="AZ22" s="871">
        <f t="shared" si="3"/>
        <v>0</v>
      </c>
      <c r="BA22" s="845">
        <f t="shared" si="4"/>
        <v>0</v>
      </c>
      <c r="BB22" s="933">
        <f t="shared" si="0"/>
        <v>0</v>
      </c>
    </row>
    <row r="23" spans="1:54" ht="14.25" customHeight="1" x14ac:dyDescent="0.15">
      <c r="A23" s="303"/>
      <c r="B23" s="838" t="s">
        <v>350</v>
      </c>
      <c r="C23" s="633" t="s">
        <v>795</v>
      </c>
      <c r="D23" s="949" t="s">
        <v>809</v>
      </c>
      <c r="E23" s="869"/>
      <c r="F23" s="870"/>
      <c r="G23" s="869"/>
      <c r="H23" s="870"/>
      <c r="I23" s="869"/>
      <c r="J23" s="870"/>
      <c r="K23" s="869"/>
      <c r="L23" s="847"/>
      <c r="M23" s="946"/>
      <c r="N23" s="870"/>
      <c r="O23" s="845"/>
      <c r="P23" s="867"/>
      <c r="Q23" s="845"/>
      <c r="R23" s="847"/>
      <c r="S23" s="845"/>
      <c r="T23" s="847"/>
      <c r="U23" s="845"/>
      <c r="V23" s="847"/>
      <c r="W23" s="845"/>
      <c r="X23" s="847"/>
      <c r="Y23" s="845"/>
      <c r="Z23" s="847"/>
      <c r="AA23" s="845"/>
      <c r="AB23" s="847"/>
      <c r="AC23" s="845"/>
      <c r="AD23" s="847"/>
      <c r="AE23" s="872">
        <f t="shared" si="1"/>
        <v>0</v>
      </c>
      <c r="AF23" s="872">
        <f t="shared" si="5"/>
        <v>0</v>
      </c>
      <c r="AG23" s="868">
        <f t="shared" si="2"/>
        <v>0</v>
      </c>
      <c r="AH23" s="934"/>
      <c r="AI23" s="873"/>
      <c r="AJ23" s="934"/>
      <c r="AK23" s="873"/>
      <c r="AL23" s="934"/>
      <c r="AM23" s="873"/>
      <c r="AN23" s="934"/>
      <c r="AO23" s="873"/>
      <c r="AP23" s="934"/>
      <c r="AQ23" s="873"/>
      <c r="AR23" s="934"/>
      <c r="AS23" s="873"/>
      <c r="AT23" s="936"/>
      <c r="AU23" s="873"/>
      <c r="AV23" s="934"/>
      <c r="AW23" s="873"/>
      <c r="AX23" s="1204"/>
      <c r="AY23" s="954"/>
      <c r="AZ23" s="871">
        <f t="shared" si="3"/>
        <v>0</v>
      </c>
      <c r="BA23" s="845">
        <f t="shared" si="4"/>
        <v>0</v>
      </c>
      <c r="BB23" s="933">
        <f t="shared" si="0"/>
        <v>0</v>
      </c>
    </row>
    <row r="24" spans="1:54" s="632" customFormat="1" ht="14.25" customHeight="1" x14ac:dyDescent="0.2">
      <c r="A24" s="650"/>
      <c r="B24" s="838" t="s">
        <v>351</v>
      </c>
      <c r="C24" s="633" t="s">
        <v>1081</v>
      </c>
      <c r="D24" s="949" t="s">
        <v>807</v>
      </c>
      <c r="E24" s="869"/>
      <c r="F24" s="870"/>
      <c r="G24" s="869"/>
      <c r="H24" s="870"/>
      <c r="I24" s="845">
        <v>883</v>
      </c>
      <c r="J24" s="870"/>
      <c r="K24" s="869"/>
      <c r="L24" s="847"/>
      <c r="M24" s="946"/>
      <c r="N24" s="870"/>
      <c r="O24" s="845"/>
      <c r="P24" s="900"/>
      <c r="Q24" s="845"/>
      <c r="R24" s="847"/>
      <c r="S24" s="845"/>
      <c r="T24" s="847"/>
      <c r="U24" s="845"/>
      <c r="V24" s="847"/>
      <c r="W24" s="845"/>
      <c r="X24" s="847"/>
      <c r="Y24" s="845"/>
      <c r="Z24" s="847"/>
      <c r="AA24" s="845"/>
      <c r="AB24" s="847"/>
      <c r="AC24" s="845"/>
      <c r="AD24" s="847"/>
      <c r="AE24" s="872">
        <f t="shared" si="1"/>
        <v>883</v>
      </c>
      <c r="AF24" s="872">
        <f t="shared" si="5"/>
        <v>0</v>
      </c>
      <c r="AG24" s="868">
        <f t="shared" si="2"/>
        <v>883</v>
      </c>
      <c r="AH24" s="871"/>
      <c r="AI24" s="847"/>
      <c r="AJ24" s="871"/>
      <c r="AK24" s="847"/>
      <c r="AL24" s="871"/>
      <c r="AM24" s="847"/>
      <c r="AN24" s="871"/>
      <c r="AO24" s="847"/>
      <c r="AP24" s="871"/>
      <c r="AQ24" s="847"/>
      <c r="AR24" s="871"/>
      <c r="AS24" s="847"/>
      <c r="AT24" s="845"/>
      <c r="AU24" s="847"/>
      <c r="AV24" s="871"/>
      <c r="AW24" s="847"/>
      <c r="AX24" s="871">
        <v>883</v>
      </c>
      <c r="AY24" s="870"/>
      <c r="AZ24" s="871">
        <f t="shared" si="3"/>
        <v>883</v>
      </c>
      <c r="BA24" s="845">
        <f t="shared" si="4"/>
        <v>0</v>
      </c>
      <c r="BB24" s="933">
        <f t="shared" si="0"/>
        <v>883</v>
      </c>
    </row>
    <row r="25" spans="1:54" ht="14.25" customHeight="1" x14ac:dyDescent="0.15">
      <c r="A25" s="303"/>
      <c r="B25" s="838" t="s">
        <v>352</v>
      </c>
      <c r="C25" s="633" t="s">
        <v>794</v>
      </c>
      <c r="D25" s="949" t="s">
        <v>807</v>
      </c>
      <c r="E25" s="869"/>
      <c r="F25" s="870"/>
      <c r="G25" s="869"/>
      <c r="H25" s="870"/>
      <c r="I25" s="869"/>
      <c r="J25" s="870"/>
      <c r="K25" s="869"/>
      <c r="L25" s="847"/>
      <c r="M25" s="946"/>
      <c r="N25" s="870"/>
      <c r="O25" s="845"/>
      <c r="P25" s="867"/>
      <c r="Q25" s="845"/>
      <c r="R25" s="847"/>
      <c r="S25" s="845"/>
      <c r="T25" s="847">
        <f>'felhalm. kiad.  '!G28</f>
        <v>15202</v>
      </c>
      <c r="U25" s="845"/>
      <c r="V25" s="847"/>
      <c r="W25" s="845"/>
      <c r="X25" s="847"/>
      <c r="Y25" s="845"/>
      <c r="Z25" s="847"/>
      <c r="AA25" s="845"/>
      <c r="AB25" s="847"/>
      <c r="AC25" s="845"/>
      <c r="AD25" s="847"/>
      <c r="AE25" s="872">
        <f t="shared" si="1"/>
        <v>0</v>
      </c>
      <c r="AF25" s="872">
        <f t="shared" si="5"/>
        <v>15202</v>
      </c>
      <c r="AG25" s="868">
        <f t="shared" si="2"/>
        <v>15202</v>
      </c>
      <c r="AH25" s="934"/>
      <c r="AI25" s="873"/>
      <c r="AJ25" s="934"/>
      <c r="AK25" s="873"/>
      <c r="AL25" s="934"/>
      <c r="AM25" s="873"/>
      <c r="AN25" s="934"/>
      <c r="AO25" s="873"/>
      <c r="AP25" s="934"/>
      <c r="AQ25" s="873"/>
      <c r="AR25" s="934"/>
      <c r="AS25" s="873"/>
      <c r="AT25" s="936"/>
      <c r="AU25" s="873"/>
      <c r="AV25" s="934"/>
      <c r="AW25" s="873"/>
      <c r="AX25" s="934"/>
      <c r="AY25" s="954"/>
      <c r="AZ25" s="871">
        <f t="shared" si="3"/>
        <v>0</v>
      </c>
      <c r="BA25" s="845">
        <f t="shared" si="4"/>
        <v>0</v>
      </c>
      <c r="BB25" s="933">
        <f t="shared" si="0"/>
        <v>0</v>
      </c>
    </row>
    <row r="26" spans="1:54" ht="14.25" customHeight="1" x14ac:dyDescent="0.15">
      <c r="A26" s="303"/>
      <c r="B26" s="838" t="s">
        <v>353</v>
      </c>
      <c r="C26" s="633" t="s">
        <v>608</v>
      </c>
      <c r="D26" s="949" t="s">
        <v>807</v>
      </c>
      <c r="E26" s="845"/>
      <c r="F26" s="870"/>
      <c r="G26" s="845"/>
      <c r="H26" s="847"/>
      <c r="I26" s="845"/>
      <c r="J26" s="847">
        <v>1531</v>
      </c>
      <c r="K26" s="869"/>
      <c r="L26" s="847"/>
      <c r="M26" s="946"/>
      <c r="N26" s="870"/>
      <c r="O26" s="845"/>
      <c r="P26" s="867"/>
      <c r="Q26" s="845"/>
      <c r="R26" s="847"/>
      <c r="S26" s="845">
        <f>AX26</f>
        <v>456494</v>
      </c>
      <c r="T26" s="847">
        <f>'felhalm. kiad.  '!G31-S26+'felhalm. kiad.  '!G44</f>
        <v>48851</v>
      </c>
      <c r="U26" s="845"/>
      <c r="V26" s="847"/>
      <c r="W26" s="845"/>
      <c r="X26" s="847"/>
      <c r="Y26" s="845"/>
      <c r="Z26" s="847"/>
      <c r="AA26" s="845"/>
      <c r="AB26" s="847"/>
      <c r="AC26" s="845"/>
      <c r="AD26" s="847"/>
      <c r="AE26" s="872">
        <f t="shared" si="1"/>
        <v>456494</v>
      </c>
      <c r="AF26" s="872">
        <f t="shared" si="5"/>
        <v>50382</v>
      </c>
      <c r="AG26" s="868">
        <f t="shared" si="2"/>
        <v>506876</v>
      </c>
      <c r="AH26" s="871"/>
      <c r="AI26" s="847"/>
      <c r="AJ26" s="871"/>
      <c r="AK26" s="847"/>
      <c r="AL26" s="871"/>
      <c r="AM26" s="847"/>
      <c r="AN26" s="871"/>
      <c r="AO26" s="847"/>
      <c r="AP26" s="871"/>
      <c r="AQ26" s="847"/>
      <c r="AR26" s="871"/>
      <c r="AS26" s="847"/>
      <c r="AT26" s="845"/>
      <c r="AU26" s="847"/>
      <c r="AV26" s="871"/>
      <c r="AW26" s="847"/>
      <c r="AX26" s="871">
        <v>456494</v>
      </c>
      <c r="AY26" s="870"/>
      <c r="AZ26" s="871">
        <f t="shared" si="3"/>
        <v>456494</v>
      </c>
      <c r="BA26" s="845">
        <f t="shared" si="4"/>
        <v>0</v>
      </c>
      <c r="BB26" s="933">
        <f>AZ26+BA26</f>
        <v>456494</v>
      </c>
    </row>
    <row r="27" spans="1:54" ht="14.25" customHeight="1" x14ac:dyDescent="0.15">
      <c r="A27" s="303"/>
      <c r="B27" s="838" t="s">
        <v>354</v>
      </c>
      <c r="C27" s="633" t="s">
        <v>793</v>
      </c>
      <c r="D27" s="949" t="s">
        <v>810</v>
      </c>
      <c r="E27" s="845"/>
      <c r="F27" s="847"/>
      <c r="G27" s="845"/>
      <c r="H27" s="847"/>
      <c r="I27" s="845"/>
      <c r="J27" s="847"/>
      <c r="K27" s="845"/>
      <c r="L27" s="847"/>
      <c r="M27" s="871"/>
      <c r="N27" s="847"/>
      <c r="O27" s="845"/>
      <c r="P27" s="873"/>
      <c r="Q27" s="845"/>
      <c r="R27" s="847"/>
      <c r="S27" s="845">
        <v>22477</v>
      </c>
      <c r="T27" s="847">
        <v>993</v>
      </c>
      <c r="U27" s="845"/>
      <c r="V27" s="847"/>
      <c r="W27" s="845"/>
      <c r="X27" s="847"/>
      <c r="Y27" s="845"/>
      <c r="Z27" s="847"/>
      <c r="AA27" s="845"/>
      <c r="AB27" s="847"/>
      <c r="AC27" s="845"/>
      <c r="AD27" s="847"/>
      <c r="AE27" s="872">
        <f t="shared" si="1"/>
        <v>22477</v>
      </c>
      <c r="AF27" s="872">
        <f t="shared" si="5"/>
        <v>993</v>
      </c>
      <c r="AG27" s="976">
        <f t="shared" si="2"/>
        <v>23470</v>
      </c>
      <c r="AH27" s="871"/>
      <c r="AI27" s="847"/>
      <c r="AJ27" s="871"/>
      <c r="AK27" s="847"/>
      <c r="AL27" s="871"/>
      <c r="AM27" s="847"/>
      <c r="AN27" s="871"/>
      <c r="AO27" s="847"/>
      <c r="AP27" s="871"/>
      <c r="AQ27" s="847"/>
      <c r="AR27" s="871"/>
      <c r="AS27" s="847"/>
      <c r="AT27" s="845"/>
      <c r="AU27" s="847"/>
      <c r="AV27" s="871"/>
      <c r="AW27" s="847"/>
      <c r="AX27" s="871">
        <v>22477</v>
      </c>
      <c r="AY27" s="870"/>
      <c r="AZ27" s="871">
        <f t="shared" si="3"/>
        <v>22477</v>
      </c>
      <c r="BA27" s="845">
        <f t="shared" si="4"/>
        <v>0</v>
      </c>
      <c r="BB27" s="933">
        <f t="shared" ref="BB27:BB83" si="6">AZ27+BA27</f>
        <v>22477</v>
      </c>
    </row>
    <row r="28" spans="1:54" ht="14.25" customHeight="1" x14ac:dyDescent="0.15">
      <c r="A28" s="303"/>
      <c r="B28" s="838" t="s">
        <v>355</v>
      </c>
      <c r="C28" s="633" t="s">
        <v>792</v>
      </c>
      <c r="D28" s="949" t="s">
        <v>807</v>
      </c>
      <c r="E28" s="845"/>
      <c r="F28" s="847"/>
      <c r="G28" s="845"/>
      <c r="H28" s="847"/>
      <c r="I28" s="845">
        <v>4406</v>
      </c>
      <c r="J28" s="845"/>
      <c r="K28" s="844"/>
      <c r="L28" s="847"/>
      <c r="M28" s="871"/>
      <c r="N28" s="847"/>
      <c r="O28" s="845"/>
      <c r="P28" s="873"/>
      <c r="Q28" s="845"/>
      <c r="R28" s="847"/>
      <c r="S28" s="845">
        <v>94593</v>
      </c>
      <c r="T28" s="847">
        <f>'felhalm. kiad.  '!G34-S28</f>
        <v>0</v>
      </c>
      <c r="U28" s="845"/>
      <c r="V28" s="847"/>
      <c r="W28" s="845"/>
      <c r="X28" s="847"/>
      <c r="Y28" s="845"/>
      <c r="Z28" s="847"/>
      <c r="AA28" s="845"/>
      <c r="AB28" s="847"/>
      <c r="AC28" s="845"/>
      <c r="AD28" s="847"/>
      <c r="AE28" s="872">
        <f t="shared" si="1"/>
        <v>98999</v>
      </c>
      <c r="AF28" s="872">
        <f t="shared" si="5"/>
        <v>0</v>
      </c>
      <c r="AG28" s="976">
        <f t="shared" si="2"/>
        <v>98999</v>
      </c>
      <c r="AH28" s="871"/>
      <c r="AI28" s="847"/>
      <c r="AJ28" s="871"/>
      <c r="AK28" s="847"/>
      <c r="AL28" s="871"/>
      <c r="AM28" s="847"/>
      <c r="AN28" s="871"/>
      <c r="AO28" s="847"/>
      <c r="AP28" s="871">
        <f>'felh. bev.  '!D21</f>
        <v>3591</v>
      </c>
      <c r="AQ28" s="847"/>
      <c r="AR28" s="871"/>
      <c r="AS28" s="847"/>
      <c r="AT28" s="845"/>
      <c r="AU28" s="847"/>
      <c r="AV28" s="871"/>
      <c r="AW28" s="847"/>
      <c r="AX28" s="871">
        <v>96409</v>
      </c>
      <c r="AY28" s="870"/>
      <c r="AZ28" s="871">
        <f t="shared" si="3"/>
        <v>100000</v>
      </c>
      <c r="BA28" s="845">
        <f t="shared" si="4"/>
        <v>0</v>
      </c>
      <c r="BB28" s="933">
        <f t="shared" si="6"/>
        <v>100000</v>
      </c>
    </row>
    <row r="29" spans="1:54" ht="14.25" customHeight="1" x14ac:dyDescent="0.15">
      <c r="A29" s="303"/>
      <c r="B29" s="838" t="s">
        <v>356</v>
      </c>
      <c r="C29" s="633" t="s">
        <v>791</v>
      </c>
      <c r="D29" s="864" t="s">
        <v>889</v>
      </c>
      <c r="E29" s="845"/>
      <c r="F29" s="847"/>
      <c r="G29" s="845"/>
      <c r="H29" s="847"/>
      <c r="I29" s="845"/>
      <c r="J29" s="845"/>
      <c r="K29" s="844"/>
      <c r="L29" s="847"/>
      <c r="M29" s="871"/>
      <c r="N29" s="847"/>
      <c r="O29" s="845"/>
      <c r="P29" s="847"/>
      <c r="Q29" s="845"/>
      <c r="R29" s="847"/>
      <c r="S29" s="845"/>
      <c r="T29" s="847"/>
      <c r="U29" s="845"/>
      <c r="V29" s="847"/>
      <c r="W29" s="845"/>
      <c r="X29" s="847"/>
      <c r="Y29" s="845"/>
      <c r="Z29" s="847"/>
      <c r="AA29" s="845"/>
      <c r="AB29" s="847"/>
      <c r="AC29" s="845"/>
      <c r="AD29" s="847"/>
      <c r="AE29" s="872">
        <f t="shared" si="1"/>
        <v>0</v>
      </c>
      <c r="AF29" s="872">
        <f t="shared" si="5"/>
        <v>0</v>
      </c>
      <c r="AG29" s="976">
        <f t="shared" si="2"/>
        <v>0</v>
      </c>
      <c r="AH29" s="871"/>
      <c r="AI29" s="847"/>
      <c r="AJ29" s="871"/>
      <c r="AK29" s="847"/>
      <c r="AL29" s="871"/>
      <c r="AM29" s="847"/>
      <c r="AN29" s="871"/>
      <c r="AO29" s="847"/>
      <c r="AP29" s="871"/>
      <c r="AQ29" s="847"/>
      <c r="AR29" s="871"/>
      <c r="AS29" s="847"/>
      <c r="AT29" s="845"/>
      <c r="AU29" s="847"/>
      <c r="AV29" s="871"/>
      <c r="AW29" s="847"/>
      <c r="AX29" s="946"/>
      <c r="AY29" s="870"/>
      <c r="AZ29" s="871">
        <f t="shared" si="3"/>
        <v>0</v>
      </c>
      <c r="BA29" s="845">
        <f t="shared" si="4"/>
        <v>0</v>
      </c>
      <c r="BB29" s="933">
        <f t="shared" si="6"/>
        <v>0</v>
      </c>
    </row>
    <row r="30" spans="1:54" ht="14.25" customHeight="1" x14ac:dyDescent="0.15">
      <c r="A30" s="303"/>
      <c r="B30" s="838" t="s">
        <v>357</v>
      </c>
      <c r="C30" s="633" t="s">
        <v>790</v>
      </c>
      <c r="D30" s="864" t="s">
        <v>889</v>
      </c>
      <c r="E30" s="845"/>
      <c r="F30" s="847"/>
      <c r="G30" s="845"/>
      <c r="H30" s="847"/>
      <c r="I30" s="845"/>
      <c r="J30" s="845"/>
      <c r="K30" s="844"/>
      <c r="L30" s="847"/>
      <c r="M30" s="871"/>
      <c r="N30" s="847"/>
      <c r="O30" s="845"/>
      <c r="P30" s="847"/>
      <c r="Q30" s="845"/>
      <c r="R30" s="847"/>
      <c r="S30" s="845"/>
      <c r="T30" s="847">
        <f>'felhalm. kiad.  '!G19-S30</f>
        <v>0</v>
      </c>
      <c r="U30" s="845"/>
      <c r="V30" s="847"/>
      <c r="W30" s="845"/>
      <c r="X30" s="847"/>
      <c r="Y30" s="845"/>
      <c r="Z30" s="847"/>
      <c r="AA30" s="845"/>
      <c r="AB30" s="847"/>
      <c r="AC30" s="845"/>
      <c r="AD30" s="847"/>
      <c r="AE30" s="872">
        <f t="shared" si="1"/>
        <v>0</v>
      </c>
      <c r="AF30" s="872">
        <f t="shared" si="5"/>
        <v>0</v>
      </c>
      <c r="AG30" s="976">
        <f t="shared" si="2"/>
        <v>0</v>
      </c>
      <c r="AH30" s="871"/>
      <c r="AI30" s="847"/>
      <c r="AJ30" s="871"/>
      <c r="AK30" s="847"/>
      <c r="AL30" s="871"/>
      <c r="AM30" s="847"/>
      <c r="AN30" s="871"/>
      <c r="AO30" s="847"/>
      <c r="AP30" s="871"/>
      <c r="AQ30" s="847"/>
      <c r="AR30" s="871"/>
      <c r="AS30" s="847"/>
      <c r="AT30" s="845"/>
      <c r="AU30" s="847"/>
      <c r="AV30" s="871"/>
      <c r="AW30" s="847"/>
      <c r="AX30" s="946"/>
      <c r="AY30" s="870"/>
      <c r="AZ30" s="871">
        <f t="shared" si="3"/>
        <v>0</v>
      </c>
      <c r="BA30" s="845">
        <f t="shared" si="4"/>
        <v>0</v>
      </c>
      <c r="BB30" s="933">
        <f t="shared" si="6"/>
        <v>0</v>
      </c>
    </row>
    <row r="31" spans="1:54" ht="14.25" customHeight="1" x14ac:dyDescent="0.15">
      <c r="A31" s="303"/>
      <c r="B31" s="838" t="s">
        <v>358</v>
      </c>
      <c r="C31" s="633" t="s">
        <v>892</v>
      </c>
      <c r="D31" s="949" t="s">
        <v>808</v>
      </c>
      <c r="E31" s="869"/>
      <c r="F31" s="870"/>
      <c r="G31" s="869"/>
      <c r="H31" s="870"/>
      <c r="I31" s="869"/>
      <c r="J31" s="845">
        <v>67341</v>
      </c>
      <c r="K31" s="955"/>
      <c r="L31" s="847"/>
      <c r="M31" s="946"/>
      <c r="N31" s="870"/>
      <c r="O31" s="845"/>
      <c r="P31" s="867"/>
      <c r="Q31" s="845"/>
      <c r="R31" s="847"/>
      <c r="S31" s="845"/>
      <c r="T31" s="847">
        <f>'felhalm. kiad.  '!G35</f>
        <v>0</v>
      </c>
      <c r="U31" s="845"/>
      <c r="V31" s="847"/>
      <c r="W31" s="845"/>
      <c r="X31" s="847"/>
      <c r="Y31" s="845"/>
      <c r="Z31" s="847"/>
      <c r="AA31" s="845"/>
      <c r="AB31" s="847"/>
      <c r="AC31" s="845"/>
      <c r="AD31" s="847"/>
      <c r="AE31" s="872">
        <f t="shared" si="1"/>
        <v>0</v>
      </c>
      <c r="AF31" s="872">
        <f t="shared" si="5"/>
        <v>67341</v>
      </c>
      <c r="AG31" s="868">
        <f t="shared" si="2"/>
        <v>67341</v>
      </c>
      <c r="AH31" s="871"/>
      <c r="AI31" s="847"/>
      <c r="AJ31" s="871"/>
      <c r="AK31" s="847"/>
      <c r="AL31" s="871"/>
      <c r="AM31" s="847"/>
      <c r="AN31" s="871"/>
      <c r="AO31" s="847"/>
      <c r="AP31" s="871"/>
      <c r="AQ31" s="847"/>
      <c r="AR31" s="871"/>
      <c r="AS31" s="847"/>
      <c r="AT31" s="845"/>
      <c r="AU31" s="847"/>
      <c r="AV31" s="871"/>
      <c r="AW31" s="847"/>
      <c r="AX31" s="946"/>
      <c r="AY31" s="870"/>
      <c r="AZ31" s="871">
        <f t="shared" si="3"/>
        <v>0</v>
      </c>
      <c r="BA31" s="845">
        <f t="shared" si="4"/>
        <v>0</v>
      </c>
      <c r="BB31" s="933">
        <f t="shared" si="6"/>
        <v>0</v>
      </c>
    </row>
    <row r="32" spans="1:54" ht="14.25" customHeight="1" x14ac:dyDescent="0.15">
      <c r="A32" s="303"/>
      <c r="B32" s="838" t="s">
        <v>359</v>
      </c>
      <c r="C32" s="633" t="s">
        <v>789</v>
      </c>
      <c r="D32" s="949" t="s">
        <v>809</v>
      </c>
      <c r="E32" s="869"/>
      <c r="F32" s="870"/>
      <c r="G32" s="869"/>
      <c r="H32" s="870"/>
      <c r="I32" s="869"/>
      <c r="J32" s="869"/>
      <c r="K32" s="955"/>
      <c r="L32" s="847"/>
      <c r="M32" s="946"/>
      <c r="N32" s="870"/>
      <c r="O32" s="845"/>
      <c r="P32" s="867"/>
      <c r="Q32" s="845"/>
      <c r="R32" s="847"/>
      <c r="S32" s="845"/>
      <c r="T32" s="847"/>
      <c r="U32" s="845"/>
      <c r="V32" s="847"/>
      <c r="W32" s="845"/>
      <c r="X32" s="847"/>
      <c r="Y32" s="845"/>
      <c r="Z32" s="847"/>
      <c r="AA32" s="845"/>
      <c r="AB32" s="847"/>
      <c r="AC32" s="845">
        <f>'Intézm kötelező-nem kötelező'!AM16</f>
        <v>101549</v>
      </c>
      <c r="AD32" s="847">
        <f>'Intézm kötelező-nem kötelező'!AN16-'pü.mérleg Hivatal'!D43</f>
        <v>264141</v>
      </c>
      <c r="AE32" s="872">
        <f t="shared" si="1"/>
        <v>101549</v>
      </c>
      <c r="AF32" s="872">
        <f t="shared" si="5"/>
        <v>264141</v>
      </c>
      <c r="AG32" s="868">
        <f t="shared" si="2"/>
        <v>365690</v>
      </c>
      <c r="AH32" s="871"/>
      <c r="AI32" s="847"/>
      <c r="AJ32" s="871"/>
      <c r="AK32" s="847"/>
      <c r="AL32" s="871"/>
      <c r="AM32" s="847"/>
      <c r="AN32" s="871"/>
      <c r="AO32" s="847"/>
      <c r="AP32" s="871"/>
      <c r="AQ32" s="847"/>
      <c r="AR32" s="871"/>
      <c r="AS32" s="847"/>
      <c r="AT32" s="845"/>
      <c r="AU32" s="847"/>
      <c r="AV32" s="871"/>
      <c r="AW32" s="847"/>
      <c r="AX32" s="946"/>
      <c r="AY32" s="870"/>
      <c r="AZ32" s="871">
        <f t="shared" si="3"/>
        <v>0</v>
      </c>
      <c r="BA32" s="845">
        <f t="shared" si="4"/>
        <v>0</v>
      </c>
      <c r="BB32" s="933">
        <f t="shared" si="6"/>
        <v>0</v>
      </c>
    </row>
    <row r="33" spans="1:54" ht="14.25" customHeight="1" x14ac:dyDescent="0.15">
      <c r="A33" s="303"/>
      <c r="B33" s="838" t="s">
        <v>360</v>
      </c>
      <c r="C33" s="633" t="s">
        <v>788</v>
      </c>
      <c r="D33" s="949" t="s">
        <v>809</v>
      </c>
      <c r="E33" s="869"/>
      <c r="F33" s="870"/>
      <c r="G33" s="869"/>
      <c r="H33" s="870"/>
      <c r="I33" s="869"/>
      <c r="J33" s="869"/>
      <c r="K33" s="955"/>
      <c r="L33" s="847"/>
      <c r="M33" s="946"/>
      <c r="N33" s="870"/>
      <c r="O33" s="845"/>
      <c r="P33" s="867"/>
      <c r="Q33" s="845"/>
      <c r="R33" s="847"/>
      <c r="S33" s="845"/>
      <c r="T33" s="847"/>
      <c r="U33" s="845"/>
      <c r="V33" s="847"/>
      <c r="W33" s="845"/>
      <c r="X33" s="847"/>
      <c r="Y33" s="845"/>
      <c r="Z33" s="847"/>
      <c r="AA33" s="845"/>
      <c r="AB33" s="847"/>
      <c r="AC33" s="845">
        <f>'Intézm kötelező-nem kötelező'!AM33</f>
        <v>102355</v>
      </c>
      <c r="AD33" s="847">
        <f>'Intézm kötelező-nem kötelező'!AN33-'püm. GAMESZ. '!C43</f>
        <v>335303</v>
      </c>
      <c r="AE33" s="872">
        <f t="shared" si="1"/>
        <v>102355</v>
      </c>
      <c r="AF33" s="872">
        <f t="shared" si="5"/>
        <v>335303</v>
      </c>
      <c r="AG33" s="868">
        <f t="shared" si="2"/>
        <v>437658</v>
      </c>
      <c r="AH33" s="871"/>
      <c r="AI33" s="847"/>
      <c r="AJ33" s="871"/>
      <c r="AK33" s="847"/>
      <c r="AL33" s="871"/>
      <c r="AM33" s="847"/>
      <c r="AN33" s="871"/>
      <c r="AO33" s="847"/>
      <c r="AP33" s="871"/>
      <c r="AQ33" s="847"/>
      <c r="AR33" s="871"/>
      <c r="AS33" s="847"/>
      <c r="AT33" s="845"/>
      <c r="AU33" s="847"/>
      <c r="AV33" s="871"/>
      <c r="AW33" s="847"/>
      <c r="AX33" s="946"/>
      <c r="AY33" s="870"/>
      <c r="AZ33" s="871">
        <f t="shared" si="3"/>
        <v>0</v>
      </c>
      <c r="BA33" s="845">
        <f t="shared" si="4"/>
        <v>0</v>
      </c>
      <c r="BB33" s="933">
        <f t="shared" si="6"/>
        <v>0</v>
      </c>
    </row>
    <row r="34" spans="1:54" ht="14.25" customHeight="1" x14ac:dyDescent="0.15">
      <c r="A34" s="303"/>
      <c r="B34" s="838" t="s">
        <v>361</v>
      </c>
      <c r="C34" s="633" t="s">
        <v>787</v>
      </c>
      <c r="D34" s="949" t="s">
        <v>809</v>
      </c>
      <c r="E34" s="869"/>
      <c r="F34" s="870"/>
      <c r="G34" s="869"/>
      <c r="H34" s="870"/>
      <c r="I34" s="869"/>
      <c r="J34" s="869"/>
      <c r="K34" s="955"/>
      <c r="L34" s="847"/>
      <c r="M34" s="946"/>
      <c r="N34" s="870"/>
      <c r="O34" s="845"/>
      <c r="P34" s="867"/>
      <c r="Q34" s="845"/>
      <c r="R34" s="847"/>
      <c r="S34" s="845"/>
      <c r="T34" s="847"/>
      <c r="U34" s="845"/>
      <c r="V34" s="847"/>
      <c r="W34" s="845"/>
      <c r="X34" s="847"/>
      <c r="Y34" s="845"/>
      <c r="Z34" s="847"/>
      <c r="AA34" s="845"/>
      <c r="AB34" s="847"/>
      <c r="AC34" s="845">
        <f>'Intézm kötelező-nem kötelező'!AM52</f>
        <v>89034</v>
      </c>
      <c r="AD34" s="847">
        <f>'Intézm kötelező-nem kötelező'!AN52-püm.Brunszvik!C43</f>
        <v>22831</v>
      </c>
      <c r="AE34" s="872">
        <f t="shared" si="1"/>
        <v>89034</v>
      </c>
      <c r="AF34" s="872">
        <f t="shared" si="5"/>
        <v>22831</v>
      </c>
      <c r="AG34" s="868">
        <f t="shared" si="2"/>
        <v>111865</v>
      </c>
      <c r="AH34" s="871"/>
      <c r="AI34" s="847"/>
      <c r="AJ34" s="871"/>
      <c r="AK34" s="847"/>
      <c r="AL34" s="871"/>
      <c r="AM34" s="847"/>
      <c r="AN34" s="871"/>
      <c r="AO34" s="847"/>
      <c r="AP34" s="871"/>
      <c r="AQ34" s="847"/>
      <c r="AR34" s="871"/>
      <c r="AS34" s="847"/>
      <c r="AT34" s="845"/>
      <c r="AU34" s="847"/>
      <c r="AV34" s="871"/>
      <c r="AW34" s="847"/>
      <c r="AX34" s="946"/>
      <c r="AY34" s="870"/>
      <c r="AZ34" s="871">
        <f t="shared" si="3"/>
        <v>0</v>
      </c>
      <c r="BA34" s="845">
        <f t="shared" si="4"/>
        <v>0</v>
      </c>
      <c r="BB34" s="933">
        <f t="shared" si="6"/>
        <v>0</v>
      </c>
    </row>
    <row r="35" spans="1:54" ht="14.25" customHeight="1" x14ac:dyDescent="0.15">
      <c r="A35" s="303"/>
      <c r="B35" s="838" t="s">
        <v>368</v>
      </c>
      <c r="C35" s="633" t="s">
        <v>786</v>
      </c>
      <c r="D35" s="949" t="s">
        <v>809</v>
      </c>
      <c r="E35" s="869"/>
      <c r="F35" s="870"/>
      <c r="G35" s="869"/>
      <c r="H35" s="870"/>
      <c r="I35" s="869"/>
      <c r="J35" s="869"/>
      <c r="K35" s="955"/>
      <c r="L35" s="847"/>
      <c r="M35" s="946"/>
      <c r="N35" s="870"/>
      <c r="O35" s="845"/>
      <c r="P35" s="867"/>
      <c r="Q35" s="845"/>
      <c r="R35" s="847"/>
      <c r="S35" s="845"/>
      <c r="T35" s="847"/>
      <c r="U35" s="845"/>
      <c r="V35" s="847"/>
      <c r="W35" s="845"/>
      <c r="X35" s="847"/>
      <c r="Y35" s="845"/>
      <c r="Z35" s="847"/>
      <c r="AA35" s="845"/>
      <c r="AB35" s="847"/>
      <c r="AC35" s="845">
        <f>'Intézm kötelező-nem kötelező'!AM70</f>
        <v>184190</v>
      </c>
      <c r="AD35" s="847">
        <f>'Intézm kötelező-nem kötelező'!AN70-'püm-TASZII.'!C43</f>
        <v>240937</v>
      </c>
      <c r="AE35" s="872">
        <f t="shared" si="1"/>
        <v>184190</v>
      </c>
      <c r="AF35" s="872">
        <f t="shared" si="5"/>
        <v>240937</v>
      </c>
      <c r="AG35" s="868">
        <f t="shared" si="2"/>
        <v>425127</v>
      </c>
      <c r="AH35" s="871"/>
      <c r="AI35" s="847"/>
      <c r="AJ35" s="871"/>
      <c r="AK35" s="847"/>
      <c r="AL35" s="871"/>
      <c r="AM35" s="847"/>
      <c r="AN35" s="871"/>
      <c r="AO35" s="847"/>
      <c r="AP35" s="871"/>
      <c r="AQ35" s="847"/>
      <c r="AR35" s="871"/>
      <c r="AS35" s="847"/>
      <c r="AT35" s="845"/>
      <c r="AU35" s="847"/>
      <c r="AV35" s="871"/>
      <c r="AW35" s="847"/>
      <c r="AX35" s="946"/>
      <c r="AY35" s="870"/>
      <c r="AZ35" s="871">
        <f t="shared" si="3"/>
        <v>0</v>
      </c>
      <c r="BA35" s="845">
        <f t="shared" si="4"/>
        <v>0</v>
      </c>
      <c r="BB35" s="933">
        <f t="shared" si="6"/>
        <v>0</v>
      </c>
    </row>
    <row r="36" spans="1:54" ht="14.25" customHeight="1" x14ac:dyDescent="0.15">
      <c r="A36" s="303"/>
      <c r="B36" s="838" t="s">
        <v>369</v>
      </c>
      <c r="C36" s="633" t="s">
        <v>785</v>
      </c>
      <c r="D36" s="949" t="s">
        <v>809</v>
      </c>
      <c r="E36" s="869"/>
      <c r="F36" s="870"/>
      <c r="G36" s="869"/>
      <c r="H36" s="870"/>
      <c r="I36" s="869"/>
      <c r="J36" s="869"/>
      <c r="K36" s="955"/>
      <c r="L36" s="847"/>
      <c r="M36" s="946"/>
      <c r="N36" s="870"/>
      <c r="O36" s="845"/>
      <c r="P36" s="867"/>
      <c r="Q36" s="845"/>
      <c r="R36" s="847"/>
      <c r="S36" s="845"/>
      <c r="T36" s="847"/>
      <c r="U36" s="845"/>
      <c r="V36" s="847"/>
      <c r="W36" s="845"/>
      <c r="X36" s="847"/>
      <c r="Y36" s="845"/>
      <c r="Z36" s="847"/>
      <c r="AA36" s="845"/>
      <c r="AB36" s="847"/>
      <c r="AC36" s="845">
        <f>'Intézm kötelező-nem kötelező'!AM46</f>
        <v>13914</v>
      </c>
      <c r="AD36" s="847">
        <f>'Intézm kötelező-nem kötelező'!AN46-'püm Festetics'!C43</f>
        <v>43980</v>
      </c>
      <c r="AE36" s="872">
        <f t="shared" si="1"/>
        <v>13914</v>
      </c>
      <c r="AF36" s="872">
        <f t="shared" si="5"/>
        <v>43980</v>
      </c>
      <c r="AG36" s="868">
        <f t="shared" si="2"/>
        <v>57894</v>
      </c>
      <c r="AH36" s="871"/>
      <c r="AI36" s="847"/>
      <c r="AJ36" s="871"/>
      <c r="AK36" s="847"/>
      <c r="AL36" s="871"/>
      <c r="AM36" s="847"/>
      <c r="AN36" s="871"/>
      <c r="AO36" s="847"/>
      <c r="AP36" s="871"/>
      <c r="AQ36" s="847"/>
      <c r="AR36" s="871"/>
      <c r="AS36" s="847"/>
      <c r="AT36" s="845"/>
      <c r="AU36" s="847"/>
      <c r="AV36" s="871"/>
      <c r="AW36" s="847"/>
      <c r="AX36" s="946"/>
      <c r="AY36" s="870"/>
      <c r="AZ36" s="871">
        <f t="shared" si="3"/>
        <v>0</v>
      </c>
      <c r="BA36" s="845">
        <f t="shared" si="4"/>
        <v>0</v>
      </c>
      <c r="BB36" s="933">
        <f t="shared" si="6"/>
        <v>0</v>
      </c>
    </row>
    <row r="37" spans="1:54" ht="24.75" customHeight="1" x14ac:dyDescent="0.15">
      <c r="A37" s="303"/>
      <c r="B37" s="838" t="s">
        <v>370</v>
      </c>
      <c r="C37" s="840" t="s">
        <v>888</v>
      </c>
      <c r="D37" s="950" t="s">
        <v>811</v>
      </c>
      <c r="E37" s="869"/>
      <c r="F37" s="870"/>
      <c r="G37" s="869"/>
      <c r="H37" s="870"/>
      <c r="I37" s="869"/>
      <c r="J37" s="869"/>
      <c r="K37" s="955"/>
      <c r="L37" s="847"/>
      <c r="M37" s="946"/>
      <c r="N37" s="870"/>
      <c r="O37" s="845">
        <v>119190</v>
      </c>
      <c r="P37" s="867"/>
      <c r="Q37" s="845"/>
      <c r="R37" s="847"/>
      <c r="S37" s="845"/>
      <c r="T37" s="847"/>
      <c r="U37" s="845"/>
      <c r="V37" s="847"/>
      <c r="W37" s="845"/>
      <c r="X37" s="847"/>
      <c r="Y37" s="845"/>
      <c r="Z37" s="847"/>
      <c r="AA37" s="845"/>
      <c r="AB37" s="847"/>
      <c r="AC37" s="845"/>
      <c r="AD37" s="847">
        <v>18337</v>
      </c>
      <c r="AE37" s="872">
        <f t="shared" si="1"/>
        <v>119190</v>
      </c>
      <c r="AF37" s="872">
        <f t="shared" si="5"/>
        <v>18337</v>
      </c>
      <c r="AG37" s="868">
        <f t="shared" si="2"/>
        <v>137527</v>
      </c>
      <c r="AH37" s="871"/>
      <c r="AI37" s="847"/>
      <c r="AJ37" s="871"/>
      <c r="AK37" s="847"/>
      <c r="AL37" s="871"/>
      <c r="AM37" s="847"/>
      <c r="AN37" s="871"/>
      <c r="AO37" s="847"/>
      <c r="AP37" s="871"/>
      <c r="AQ37" s="847"/>
      <c r="AR37" s="871"/>
      <c r="AS37" s="847"/>
      <c r="AT37" s="845"/>
      <c r="AU37" s="847"/>
      <c r="AV37" s="871"/>
      <c r="AW37" s="847"/>
      <c r="AX37" s="946"/>
      <c r="AY37" s="847">
        <v>18337</v>
      </c>
      <c r="AZ37" s="871">
        <f t="shared" si="3"/>
        <v>0</v>
      </c>
      <c r="BA37" s="845">
        <f t="shared" si="4"/>
        <v>18337</v>
      </c>
      <c r="BB37" s="933">
        <f t="shared" si="6"/>
        <v>18337</v>
      </c>
    </row>
    <row r="38" spans="1:54" ht="14.25" customHeight="1" x14ac:dyDescent="0.15">
      <c r="A38" s="303"/>
      <c r="B38" s="838" t="s">
        <v>371</v>
      </c>
      <c r="C38" s="633" t="s">
        <v>659</v>
      </c>
      <c r="D38" s="949" t="s">
        <v>820</v>
      </c>
      <c r="E38" s="955"/>
      <c r="F38" s="870"/>
      <c r="G38" s="869"/>
      <c r="H38" s="870"/>
      <c r="I38" s="845"/>
      <c r="J38" s="845">
        <v>6</v>
      </c>
      <c r="K38" s="844"/>
      <c r="L38" s="847">
        <v>451</v>
      </c>
      <c r="M38" s="946"/>
      <c r="N38" s="870"/>
      <c r="O38" s="845"/>
      <c r="P38" s="867"/>
      <c r="Q38" s="845"/>
      <c r="R38" s="847"/>
      <c r="S38" s="845"/>
      <c r="T38" s="847"/>
      <c r="U38" s="845"/>
      <c r="V38" s="847"/>
      <c r="W38" s="845"/>
      <c r="X38" s="847"/>
      <c r="Y38" s="845"/>
      <c r="Z38" s="847"/>
      <c r="AA38" s="845"/>
      <c r="AB38" s="847"/>
      <c r="AC38" s="845"/>
      <c r="AD38" s="847"/>
      <c r="AE38" s="872">
        <f t="shared" si="1"/>
        <v>0</v>
      </c>
      <c r="AF38" s="872">
        <f t="shared" si="5"/>
        <v>457</v>
      </c>
      <c r="AG38" s="868">
        <f t="shared" si="2"/>
        <v>457</v>
      </c>
      <c r="AH38" s="871"/>
      <c r="AI38" s="847">
        <f>'tám, végl. pe.átv  '!C29</f>
        <v>1900</v>
      </c>
      <c r="AJ38" s="871"/>
      <c r="AK38" s="847"/>
      <c r="AL38" s="871"/>
      <c r="AM38" s="847"/>
      <c r="AN38" s="871"/>
      <c r="AO38" s="847"/>
      <c r="AP38" s="871"/>
      <c r="AQ38" s="847"/>
      <c r="AR38" s="871"/>
      <c r="AS38" s="847"/>
      <c r="AT38" s="845"/>
      <c r="AU38" s="847"/>
      <c r="AV38" s="871"/>
      <c r="AW38" s="847"/>
      <c r="AX38" s="946"/>
      <c r="AY38" s="870"/>
      <c r="AZ38" s="871">
        <f t="shared" si="3"/>
        <v>0</v>
      </c>
      <c r="BA38" s="845">
        <f t="shared" si="4"/>
        <v>1900</v>
      </c>
      <c r="BB38" s="933">
        <f t="shared" si="6"/>
        <v>1900</v>
      </c>
    </row>
    <row r="39" spans="1:54" s="851" customFormat="1" ht="42" customHeight="1" x14ac:dyDescent="0.2">
      <c r="A39" s="850"/>
      <c r="B39" s="838" t="s">
        <v>372</v>
      </c>
      <c r="C39" s="761" t="s">
        <v>619</v>
      </c>
      <c r="D39" s="950" t="s">
        <v>812</v>
      </c>
      <c r="E39" s="956"/>
      <c r="F39" s="951"/>
      <c r="G39" s="957"/>
      <c r="H39" s="951"/>
      <c r="I39" s="958"/>
      <c r="J39" s="869"/>
      <c r="K39" s="841"/>
      <c r="L39" s="842">
        <f>mc.pe.átad!E18-mc.pe.átad!E17-mc.pe.átad!E16</f>
        <v>6008</v>
      </c>
      <c r="M39" s="843"/>
      <c r="N39" s="842">
        <f>mc.pe.átad!E50</f>
        <v>95339</v>
      </c>
      <c r="O39" s="861"/>
      <c r="P39" s="875"/>
      <c r="Q39" s="861"/>
      <c r="R39" s="860"/>
      <c r="S39" s="861"/>
      <c r="T39" s="860"/>
      <c r="U39" s="861"/>
      <c r="V39" s="860"/>
      <c r="W39" s="861"/>
      <c r="X39" s="860"/>
      <c r="Y39" s="861"/>
      <c r="Z39" s="860"/>
      <c r="AA39" s="861"/>
      <c r="AB39" s="860"/>
      <c r="AC39" s="861"/>
      <c r="AD39" s="860"/>
      <c r="AE39" s="872">
        <f t="shared" si="1"/>
        <v>0</v>
      </c>
      <c r="AF39" s="872">
        <f t="shared" si="5"/>
        <v>101347</v>
      </c>
      <c r="AG39" s="868">
        <f t="shared" si="2"/>
        <v>101347</v>
      </c>
      <c r="AH39" s="871"/>
      <c r="AI39" s="847"/>
      <c r="AJ39" s="871"/>
      <c r="AK39" s="847"/>
      <c r="AL39" s="871"/>
      <c r="AM39" s="847"/>
      <c r="AN39" s="871"/>
      <c r="AO39" s="847">
        <f>'tám, végl. pe.átv  '!C34</f>
        <v>5000</v>
      </c>
      <c r="AP39" s="871"/>
      <c r="AQ39" s="847"/>
      <c r="AR39" s="871"/>
      <c r="AS39" s="847"/>
      <c r="AT39" s="845"/>
      <c r="AU39" s="847"/>
      <c r="AV39" s="871"/>
      <c r="AW39" s="847"/>
      <c r="AX39" s="946"/>
      <c r="AY39" s="870"/>
      <c r="AZ39" s="871">
        <f t="shared" si="3"/>
        <v>0</v>
      </c>
      <c r="BA39" s="845">
        <f t="shared" si="4"/>
        <v>5000</v>
      </c>
      <c r="BB39" s="933">
        <f t="shared" si="6"/>
        <v>5000</v>
      </c>
    </row>
    <row r="40" spans="1:54" s="851" customFormat="1" ht="12" customHeight="1" x14ac:dyDescent="0.2">
      <c r="A40" s="850"/>
      <c r="B40" s="838" t="s">
        <v>373</v>
      </c>
      <c r="C40" s="618" t="s">
        <v>550</v>
      </c>
      <c r="D40" s="864">
        <v>107060</v>
      </c>
      <c r="E40" s="956"/>
      <c r="F40" s="951"/>
      <c r="G40" s="957"/>
      <c r="H40" s="951"/>
      <c r="I40" s="958"/>
      <c r="J40" s="869"/>
      <c r="K40" s="956"/>
      <c r="L40" s="860"/>
      <c r="M40" s="951"/>
      <c r="N40" s="952"/>
      <c r="O40" s="861"/>
      <c r="P40" s="843"/>
      <c r="Q40" s="839"/>
      <c r="R40" s="842">
        <f>'ellátottak önk.'!E19</f>
        <v>2300</v>
      </c>
      <c r="S40" s="843"/>
      <c r="T40" s="842"/>
      <c r="U40" s="843"/>
      <c r="V40" s="842"/>
      <c r="W40" s="843"/>
      <c r="X40" s="842"/>
      <c r="Y40" s="843"/>
      <c r="Z40" s="842"/>
      <c r="AA40" s="843"/>
      <c r="AB40" s="842"/>
      <c r="AC40" s="843"/>
      <c r="AD40" s="842"/>
      <c r="AE40" s="872">
        <f t="shared" si="1"/>
        <v>0</v>
      </c>
      <c r="AF40" s="872">
        <f t="shared" si="5"/>
        <v>2300</v>
      </c>
      <c r="AG40" s="868">
        <f t="shared" si="2"/>
        <v>2300</v>
      </c>
      <c r="AH40" s="871"/>
      <c r="AI40" s="847"/>
      <c r="AJ40" s="871"/>
      <c r="AK40" s="847"/>
      <c r="AL40" s="871"/>
      <c r="AM40" s="847"/>
      <c r="AN40" s="871"/>
      <c r="AO40" s="847"/>
      <c r="AP40" s="871"/>
      <c r="AQ40" s="847"/>
      <c r="AR40" s="871"/>
      <c r="AS40" s="847"/>
      <c r="AT40" s="845"/>
      <c r="AU40" s="847"/>
      <c r="AV40" s="871"/>
      <c r="AW40" s="847"/>
      <c r="AX40" s="946"/>
      <c r="AY40" s="870"/>
      <c r="AZ40" s="871">
        <f t="shared" si="3"/>
        <v>0</v>
      </c>
      <c r="BA40" s="845">
        <f t="shared" si="4"/>
        <v>0</v>
      </c>
      <c r="BB40" s="933">
        <f t="shared" si="6"/>
        <v>0</v>
      </c>
    </row>
    <row r="41" spans="1:54" s="851" customFormat="1" ht="12" customHeight="1" x14ac:dyDescent="0.2">
      <c r="A41" s="850"/>
      <c r="B41" s="838" t="s">
        <v>374</v>
      </c>
      <c r="C41" s="618" t="s">
        <v>611</v>
      </c>
      <c r="D41" s="864">
        <v>107060</v>
      </c>
      <c r="E41" s="956"/>
      <c r="F41" s="951"/>
      <c r="G41" s="957"/>
      <c r="H41" s="951"/>
      <c r="I41" s="839"/>
      <c r="J41" s="845">
        <v>2000</v>
      </c>
      <c r="K41" s="956"/>
      <c r="L41" s="860"/>
      <c r="M41" s="951"/>
      <c r="N41" s="952"/>
      <c r="O41" s="861"/>
      <c r="P41" s="843"/>
      <c r="Q41" s="839"/>
      <c r="R41" s="842"/>
      <c r="S41" s="843"/>
      <c r="T41" s="842"/>
      <c r="U41" s="843"/>
      <c r="V41" s="842"/>
      <c r="W41" s="843"/>
      <c r="X41" s="842"/>
      <c r="Y41" s="843"/>
      <c r="Z41" s="842"/>
      <c r="AA41" s="843"/>
      <c r="AB41" s="842"/>
      <c r="AC41" s="843"/>
      <c r="AD41" s="842"/>
      <c r="AE41" s="872">
        <f t="shared" si="1"/>
        <v>0</v>
      </c>
      <c r="AF41" s="872">
        <f t="shared" si="5"/>
        <v>2000</v>
      </c>
      <c r="AG41" s="868">
        <f t="shared" si="2"/>
        <v>2000</v>
      </c>
      <c r="AH41" s="871"/>
      <c r="AI41" s="847"/>
      <c r="AJ41" s="871"/>
      <c r="AK41" s="847"/>
      <c r="AL41" s="871"/>
      <c r="AM41" s="847"/>
      <c r="AN41" s="871"/>
      <c r="AO41" s="847"/>
      <c r="AP41" s="871"/>
      <c r="AQ41" s="847"/>
      <c r="AR41" s="871"/>
      <c r="AS41" s="847"/>
      <c r="AT41" s="845"/>
      <c r="AU41" s="847"/>
      <c r="AV41" s="871"/>
      <c r="AW41" s="847"/>
      <c r="AX41" s="946"/>
      <c r="AY41" s="870"/>
      <c r="AZ41" s="871">
        <f t="shared" si="3"/>
        <v>0</v>
      </c>
      <c r="BA41" s="845">
        <f t="shared" si="4"/>
        <v>0</v>
      </c>
      <c r="BB41" s="933">
        <f t="shared" si="6"/>
        <v>0</v>
      </c>
    </row>
    <row r="42" spans="1:54" s="851" customFormat="1" ht="12" customHeight="1" x14ac:dyDescent="0.2">
      <c r="A42" s="850"/>
      <c r="B42" s="838" t="s">
        <v>375</v>
      </c>
      <c r="C42" s="618" t="s">
        <v>525</v>
      </c>
      <c r="D42" s="864">
        <v>107060</v>
      </c>
      <c r="E42" s="956"/>
      <c r="F42" s="951"/>
      <c r="G42" s="957"/>
      <c r="H42" s="951"/>
      <c r="I42" s="958"/>
      <c r="J42" s="869"/>
      <c r="K42" s="956"/>
      <c r="L42" s="860"/>
      <c r="M42" s="951"/>
      <c r="N42" s="952"/>
      <c r="O42" s="861"/>
      <c r="P42" s="843"/>
      <c r="Q42" s="874"/>
      <c r="R42" s="842">
        <f>'ellátottak önk.'!E27</f>
        <v>4200</v>
      </c>
      <c r="S42" s="843"/>
      <c r="T42" s="842"/>
      <c r="U42" s="843"/>
      <c r="V42" s="842"/>
      <c r="W42" s="843"/>
      <c r="X42" s="842"/>
      <c r="Y42" s="843"/>
      <c r="Z42" s="842"/>
      <c r="AA42" s="843"/>
      <c r="AB42" s="842"/>
      <c r="AC42" s="843"/>
      <c r="AD42" s="842"/>
      <c r="AE42" s="872">
        <f t="shared" si="1"/>
        <v>0</v>
      </c>
      <c r="AF42" s="872">
        <f t="shared" si="5"/>
        <v>4200</v>
      </c>
      <c r="AG42" s="868">
        <f t="shared" si="2"/>
        <v>4200</v>
      </c>
      <c r="AH42" s="871"/>
      <c r="AI42" s="847"/>
      <c r="AJ42" s="871"/>
      <c r="AK42" s="847"/>
      <c r="AL42" s="871"/>
      <c r="AM42" s="847"/>
      <c r="AN42" s="871"/>
      <c r="AO42" s="847"/>
      <c r="AP42" s="871"/>
      <c r="AQ42" s="847"/>
      <c r="AR42" s="871"/>
      <c r="AS42" s="847"/>
      <c r="AT42" s="845"/>
      <c r="AU42" s="847"/>
      <c r="AV42" s="871"/>
      <c r="AW42" s="847"/>
      <c r="AX42" s="946"/>
      <c r="AY42" s="870"/>
      <c r="AZ42" s="871">
        <f t="shared" si="3"/>
        <v>0</v>
      </c>
      <c r="BA42" s="845">
        <f t="shared" si="4"/>
        <v>0</v>
      </c>
      <c r="BB42" s="933">
        <f t="shared" si="6"/>
        <v>0</v>
      </c>
    </row>
    <row r="43" spans="1:54" s="851" customFormat="1" ht="12" customHeight="1" x14ac:dyDescent="0.2">
      <c r="A43" s="850"/>
      <c r="B43" s="838" t="s">
        <v>376</v>
      </c>
      <c r="C43" s="618" t="s">
        <v>549</v>
      </c>
      <c r="D43" s="864">
        <v>107060</v>
      </c>
      <c r="E43" s="956"/>
      <c r="F43" s="951"/>
      <c r="G43" s="957"/>
      <c r="H43" s="951"/>
      <c r="I43" s="958"/>
      <c r="J43" s="869"/>
      <c r="K43" s="956"/>
      <c r="L43" s="860"/>
      <c r="M43" s="951"/>
      <c r="N43" s="952"/>
      <c r="O43" s="861"/>
      <c r="P43" s="843"/>
      <c r="Q43" s="874"/>
      <c r="R43" s="842">
        <f>'ellátottak önk.'!E18</f>
        <v>3609</v>
      </c>
      <c r="S43" s="843"/>
      <c r="T43" s="842"/>
      <c r="U43" s="843"/>
      <c r="V43" s="842"/>
      <c r="W43" s="843"/>
      <c r="X43" s="842"/>
      <c r="Y43" s="843"/>
      <c r="Z43" s="842"/>
      <c r="AA43" s="843"/>
      <c r="AB43" s="842"/>
      <c r="AC43" s="843"/>
      <c r="AD43" s="842"/>
      <c r="AE43" s="872">
        <f t="shared" si="1"/>
        <v>0</v>
      </c>
      <c r="AF43" s="872">
        <f t="shared" si="5"/>
        <v>3609</v>
      </c>
      <c r="AG43" s="868">
        <f t="shared" si="2"/>
        <v>3609</v>
      </c>
      <c r="AH43" s="871"/>
      <c r="AI43" s="847"/>
      <c r="AJ43" s="871"/>
      <c r="AK43" s="847"/>
      <c r="AL43" s="871"/>
      <c r="AM43" s="847"/>
      <c r="AN43" s="871"/>
      <c r="AO43" s="847"/>
      <c r="AP43" s="871"/>
      <c r="AQ43" s="847"/>
      <c r="AR43" s="871"/>
      <c r="AS43" s="847"/>
      <c r="AT43" s="845"/>
      <c r="AU43" s="847"/>
      <c r="AV43" s="871"/>
      <c r="AW43" s="847"/>
      <c r="AX43" s="946"/>
      <c r="AY43" s="870"/>
      <c r="AZ43" s="871">
        <f t="shared" si="3"/>
        <v>0</v>
      </c>
      <c r="BA43" s="845">
        <f t="shared" si="4"/>
        <v>0</v>
      </c>
      <c r="BB43" s="933">
        <f t="shared" si="6"/>
        <v>0</v>
      </c>
    </row>
    <row r="44" spans="1:54" s="851" customFormat="1" ht="12" customHeight="1" x14ac:dyDescent="0.2">
      <c r="A44" s="850"/>
      <c r="B44" s="838" t="s">
        <v>423</v>
      </c>
      <c r="C44" s="618" t="s">
        <v>612</v>
      </c>
      <c r="D44" s="864">
        <v>107060</v>
      </c>
      <c r="E44" s="956"/>
      <c r="F44" s="951"/>
      <c r="G44" s="957"/>
      <c r="H44" s="951"/>
      <c r="I44" s="958"/>
      <c r="J44" s="869"/>
      <c r="K44" s="956"/>
      <c r="L44" s="860"/>
      <c r="M44" s="951"/>
      <c r="N44" s="952"/>
      <c r="O44" s="861"/>
      <c r="P44" s="843"/>
      <c r="Q44" s="874"/>
      <c r="R44" s="842">
        <f>'ellátottak önk.'!E22</f>
        <v>1100</v>
      </c>
      <c r="S44" s="843"/>
      <c r="T44" s="842"/>
      <c r="U44" s="843"/>
      <c r="V44" s="842"/>
      <c r="W44" s="843"/>
      <c r="X44" s="842"/>
      <c r="Y44" s="843"/>
      <c r="Z44" s="842"/>
      <c r="AA44" s="843"/>
      <c r="AB44" s="842"/>
      <c r="AC44" s="843"/>
      <c r="AD44" s="842"/>
      <c r="AE44" s="872">
        <f t="shared" si="1"/>
        <v>0</v>
      </c>
      <c r="AF44" s="872">
        <f t="shared" si="5"/>
        <v>1100</v>
      </c>
      <c r="AG44" s="868">
        <f t="shared" si="2"/>
        <v>1100</v>
      </c>
      <c r="AH44" s="871"/>
      <c r="AI44" s="847"/>
      <c r="AJ44" s="871"/>
      <c r="AK44" s="847"/>
      <c r="AL44" s="871"/>
      <c r="AM44" s="847"/>
      <c r="AN44" s="871"/>
      <c r="AO44" s="847"/>
      <c r="AP44" s="871"/>
      <c r="AQ44" s="847"/>
      <c r="AR44" s="871"/>
      <c r="AS44" s="847"/>
      <c r="AT44" s="845"/>
      <c r="AU44" s="847"/>
      <c r="AV44" s="871"/>
      <c r="AW44" s="847"/>
      <c r="AX44" s="946"/>
      <c r="AY44" s="870"/>
      <c r="AZ44" s="871">
        <f t="shared" si="3"/>
        <v>0</v>
      </c>
      <c r="BA44" s="845">
        <f t="shared" si="4"/>
        <v>0</v>
      </c>
      <c r="BB44" s="933">
        <f t="shared" si="6"/>
        <v>0</v>
      </c>
    </row>
    <row r="45" spans="1:54" s="851" customFormat="1" ht="12" customHeight="1" x14ac:dyDescent="0.2">
      <c r="A45" s="850"/>
      <c r="B45" s="838" t="s">
        <v>424</v>
      </c>
      <c r="C45" s="618" t="s">
        <v>545</v>
      </c>
      <c r="D45" s="864">
        <v>107060</v>
      </c>
      <c r="E45" s="956"/>
      <c r="F45" s="951"/>
      <c r="G45" s="957"/>
      <c r="H45" s="951"/>
      <c r="I45" s="958"/>
      <c r="J45" s="869"/>
      <c r="K45" s="956"/>
      <c r="L45" s="860"/>
      <c r="M45" s="951"/>
      <c r="N45" s="952"/>
      <c r="O45" s="861"/>
      <c r="P45" s="843"/>
      <c r="Q45" s="874"/>
      <c r="R45" s="842">
        <f>'ellátottak önk.'!E15</f>
        <v>600</v>
      </c>
      <c r="S45" s="843"/>
      <c r="T45" s="842"/>
      <c r="U45" s="843"/>
      <c r="V45" s="842"/>
      <c r="W45" s="843"/>
      <c r="X45" s="842"/>
      <c r="Y45" s="843"/>
      <c r="Z45" s="842"/>
      <c r="AA45" s="843"/>
      <c r="AB45" s="842"/>
      <c r="AC45" s="843"/>
      <c r="AD45" s="842"/>
      <c r="AE45" s="872">
        <f t="shared" si="1"/>
        <v>0</v>
      </c>
      <c r="AF45" s="872">
        <f t="shared" si="5"/>
        <v>600</v>
      </c>
      <c r="AG45" s="868">
        <f t="shared" si="2"/>
        <v>600</v>
      </c>
      <c r="AH45" s="871"/>
      <c r="AI45" s="847"/>
      <c r="AJ45" s="871"/>
      <c r="AK45" s="847"/>
      <c r="AL45" s="871"/>
      <c r="AM45" s="847"/>
      <c r="AN45" s="871"/>
      <c r="AO45" s="847"/>
      <c r="AP45" s="871"/>
      <c r="AQ45" s="847"/>
      <c r="AR45" s="871"/>
      <c r="AS45" s="847"/>
      <c r="AT45" s="845"/>
      <c r="AU45" s="847"/>
      <c r="AV45" s="871"/>
      <c r="AW45" s="847"/>
      <c r="AX45" s="946"/>
      <c r="AY45" s="870"/>
      <c r="AZ45" s="871">
        <f t="shared" si="3"/>
        <v>0</v>
      </c>
      <c r="BA45" s="845">
        <f t="shared" si="4"/>
        <v>0</v>
      </c>
      <c r="BB45" s="933">
        <f t="shared" si="6"/>
        <v>0</v>
      </c>
    </row>
    <row r="46" spans="1:54" s="851" customFormat="1" ht="12" customHeight="1" x14ac:dyDescent="0.2">
      <c r="A46" s="850"/>
      <c r="B46" s="838" t="s">
        <v>425</v>
      </c>
      <c r="C46" s="618" t="s">
        <v>613</v>
      </c>
      <c r="D46" s="864">
        <v>107060</v>
      </c>
      <c r="E46" s="956"/>
      <c r="F46" s="951"/>
      <c r="G46" s="957"/>
      <c r="H46" s="951"/>
      <c r="I46" s="958"/>
      <c r="J46" s="869"/>
      <c r="K46" s="956"/>
      <c r="L46" s="860"/>
      <c r="M46" s="951"/>
      <c r="N46" s="952"/>
      <c r="O46" s="861"/>
      <c r="P46" s="843"/>
      <c r="Q46" s="874"/>
      <c r="R46" s="842">
        <f>'ellátottak önk.'!E21</f>
        <v>1800</v>
      </c>
      <c r="S46" s="843"/>
      <c r="T46" s="842"/>
      <c r="U46" s="843"/>
      <c r="V46" s="842"/>
      <c r="W46" s="843"/>
      <c r="X46" s="842"/>
      <c r="Y46" s="843"/>
      <c r="Z46" s="842"/>
      <c r="AA46" s="843"/>
      <c r="AB46" s="842"/>
      <c r="AC46" s="843"/>
      <c r="AD46" s="842"/>
      <c r="AE46" s="872">
        <f t="shared" si="1"/>
        <v>0</v>
      </c>
      <c r="AF46" s="872">
        <f t="shared" si="5"/>
        <v>1800</v>
      </c>
      <c r="AG46" s="868">
        <f t="shared" si="2"/>
        <v>1800</v>
      </c>
      <c r="AH46" s="871"/>
      <c r="AI46" s="847"/>
      <c r="AJ46" s="871"/>
      <c r="AK46" s="847"/>
      <c r="AL46" s="871"/>
      <c r="AM46" s="847"/>
      <c r="AN46" s="871"/>
      <c r="AO46" s="847"/>
      <c r="AP46" s="871"/>
      <c r="AQ46" s="847"/>
      <c r="AR46" s="871"/>
      <c r="AS46" s="847"/>
      <c r="AT46" s="845"/>
      <c r="AU46" s="847"/>
      <c r="AV46" s="871"/>
      <c r="AW46" s="847"/>
      <c r="AX46" s="946"/>
      <c r="AY46" s="870"/>
      <c r="AZ46" s="871">
        <f t="shared" si="3"/>
        <v>0</v>
      </c>
      <c r="BA46" s="845">
        <f t="shared" si="4"/>
        <v>0</v>
      </c>
      <c r="BB46" s="933">
        <f t="shared" si="6"/>
        <v>0</v>
      </c>
    </row>
    <row r="47" spans="1:54" s="851" customFormat="1" ht="12" customHeight="1" x14ac:dyDescent="0.2">
      <c r="A47" s="850"/>
      <c r="B47" s="838" t="s">
        <v>426</v>
      </c>
      <c r="C47" s="618" t="s">
        <v>547</v>
      </c>
      <c r="D47" s="864">
        <v>107060</v>
      </c>
      <c r="E47" s="956"/>
      <c r="F47" s="951"/>
      <c r="G47" s="957"/>
      <c r="H47" s="951"/>
      <c r="I47" s="958"/>
      <c r="J47" s="869"/>
      <c r="K47" s="956"/>
      <c r="L47" s="860"/>
      <c r="M47" s="951"/>
      <c r="N47" s="952"/>
      <c r="O47" s="861"/>
      <c r="P47" s="843"/>
      <c r="Q47" s="874"/>
      <c r="R47" s="842">
        <f>'ellátottak önk.'!E16</f>
        <v>800</v>
      </c>
      <c r="S47" s="843"/>
      <c r="T47" s="842"/>
      <c r="U47" s="843"/>
      <c r="V47" s="842"/>
      <c r="W47" s="843"/>
      <c r="X47" s="842"/>
      <c r="Y47" s="843"/>
      <c r="Z47" s="842"/>
      <c r="AA47" s="843"/>
      <c r="AB47" s="842"/>
      <c r="AC47" s="843"/>
      <c r="AD47" s="842"/>
      <c r="AE47" s="872">
        <f t="shared" si="1"/>
        <v>0</v>
      </c>
      <c r="AF47" s="872">
        <f t="shared" si="5"/>
        <v>800</v>
      </c>
      <c r="AG47" s="868">
        <f t="shared" si="2"/>
        <v>800</v>
      </c>
      <c r="AH47" s="871"/>
      <c r="AI47" s="847"/>
      <c r="AJ47" s="871"/>
      <c r="AK47" s="847"/>
      <c r="AL47" s="871"/>
      <c r="AM47" s="847"/>
      <c r="AN47" s="871"/>
      <c r="AO47" s="847"/>
      <c r="AP47" s="871"/>
      <c r="AQ47" s="847"/>
      <c r="AR47" s="871"/>
      <c r="AS47" s="847"/>
      <c r="AT47" s="845"/>
      <c r="AU47" s="847"/>
      <c r="AV47" s="871"/>
      <c r="AW47" s="847"/>
      <c r="AX47" s="946"/>
      <c r="AY47" s="870"/>
      <c r="AZ47" s="871">
        <f t="shared" si="3"/>
        <v>0</v>
      </c>
      <c r="BA47" s="845">
        <f t="shared" si="4"/>
        <v>0</v>
      </c>
      <c r="BB47" s="933">
        <f t="shared" si="6"/>
        <v>0</v>
      </c>
    </row>
    <row r="48" spans="1:54" s="851" customFormat="1" ht="12" customHeight="1" x14ac:dyDescent="0.2">
      <c r="A48" s="850"/>
      <c r="B48" s="838" t="s">
        <v>94</v>
      </c>
      <c r="C48" s="618" t="s">
        <v>548</v>
      </c>
      <c r="D48" s="864">
        <v>107060</v>
      </c>
      <c r="E48" s="956"/>
      <c r="F48" s="951"/>
      <c r="G48" s="957"/>
      <c r="H48" s="951"/>
      <c r="I48" s="958"/>
      <c r="J48" s="869"/>
      <c r="K48" s="956"/>
      <c r="L48" s="860"/>
      <c r="M48" s="951"/>
      <c r="N48" s="952"/>
      <c r="O48" s="861"/>
      <c r="P48" s="843"/>
      <c r="Q48" s="874"/>
      <c r="R48" s="842">
        <v>800</v>
      </c>
      <c r="S48" s="843"/>
      <c r="T48" s="842"/>
      <c r="U48" s="843"/>
      <c r="V48" s="842"/>
      <c r="W48" s="843"/>
      <c r="X48" s="842"/>
      <c r="Y48" s="843"/>
      <c r="Z48" s="842"/>
      <c r="AA48" s="843"/>
      <c r="AB48" s="842"/>
      <c r="AC48" s="843"/>
      <c r="AD48" s="842"/>
      <c r="AE48" s="872">
        <f t="shared" si="1"/>
        <v>0</v>
      </c>
      <c r="AF48" s="872">
        <f t="shared" si="5"/>
        <v>800</v>
      </c>
      <c r="AG48" s="868">
        <f t="shared" si="2"/>
        <v>800</v>
      </c>
      <c r="AH48" s="871"/>
      <c r="AI48" s="847"/>
      <c r="AJ48" s="871"/>
      <c r="AK48" s="847"/>
      <c r="AL48" s="871"/>
      <c r="AM48" s="847"/>
      <c r="AN48" s="871"/>
      <c r="AO48" s="847"/>
      <c r="AP48" s="871"/>
      <c r="AQ48" s="847"/>
      <c r="AR48" s="871"/>
      <c r="AS48" s="847"/>
      <c r="AT48" s="845"/>
      <c r="AU48" s="847"/>
      <c r="AV48" s="871"/>
      <c r="AW48" s="847"/>
      <c r="AX48" s="946"/>
      <c r="AY48" s="870"/>
      <c r="AZ48" s="871">
        <f t="shared" si="3"/>
        <v>0</v>
      </c>
      <c r="BA48" s="845">
        <f t="shared" si="4"/>
        <v>0</v>
      </c>
      <c r="BB48" s="933">
        <f t="shared" si="6"/>
        <v>0</v>
      </c>
    </row>
    <row r="49" spans="1:54" s="851" customFormat="1" ht="12" customHeight="1" x14ac:dyDescent="0.2">
      <c r="A49" s="850"/>
      <c r="B49" s="838" t="s">
        <v>451</v>
      </c>
      <c r="C49" s="618" t="s">
        <v>551</v>
      </c>
      <c r="D49" s="864">
        <v>107060</v>
      </c>
      <c r="E49" s="956"/>
      <c r="F49" s="951"/>
      <c r="G49" s="957"/>
      <c r="H49" s="951"/>
      <c r="I49" s="839">
        <v>251</v>
      </c>
      <c r="J49" s="869"/>
      <c r="K49" s="956"/>
      <c r="L49" s="860"/>
      <c r="M49" s="951"/>
      <c r="N49" s="952"/>
      <c r="O49" s="861"/>
      <c r="P49" s="843"/>
      <c r="Q49" s="839"/>
      <c r="R49" s="842">
        <f>'ellátottak önk.'!E20</f>
        <v>0</v>
      </c>
      <c r="S49" s="843"/>
      <c r="T49" s="842"/>
      <c r="U49" s="843"/>
      <c r="V49" s="842"/>
      <c r="W49" s="843"/>
      <c r="X49" s="842"/>
      <c r="Y49" s="843"/>
      <c r="Z49" s="842"/>
      <c r="AA49" s="843"/>
      <c r="AB49" s="842"/>
      <c r="AC49" s="843"/>
      <c r="AD49" s="842"/>
      <c r="AE49" s="872">
        <f t="shared" si="1"/>
        <v>251</v>
      </c>
      <c r="AF49" s="872">
        <f t="shared" si="5"/>
        <v>0</v>
      </c>
      <c r="AG49" s="868">
        <f t="shared" si="2"/>
        <v>251</v>
      </c>
      <c r="AH49" s="871"/>
      <c r="AI49" s="847"/>
      <c r="AJ49" s="871"/>
      <c r="AK49" s="847"/>
      <c r="AL49" s="871"/>
      <c r="AM49" s="847"/>
      <c r="AN49" s="871"/>
      <c r="AO49" s="847"/>
      <c r="AP49" s="871"/>
      <c r="AQ49" s="847"/>
      <c r="AR49" s="871"/>
      <c r="AS49" s="847"/>
      <c r="AT49" s="845"/>
      <c r="AU49" s="847"/>
      <c r="AV49" s="871"/>
      <c r="AW49" s="847"/>
      <c r="AX49" s="946"/>
      <c r="AY49" s="870"/>
      <c r="AZ49" s="871">
        <f t="shared" si="3"/>
        <v>0</v>
      </c>
      <c r="BA49" s="845">
        <f t="shared" si="4"/>
        <v>0</v>
      </c>
      <c r="BB49" s="933">
        <f t="shared" si="6"/>
        <v>0</v>
      </c>
    </row>
    <row r="50" spans="1:54" s="851" customFormat="1" ht="12" customHeight="1" x14ac:dyDescent="0.2">
      <c r="A50" s="850"/>
      <c r="B50" s="838" t="s">
        <v>452</v>
      </c>
      <c r="C50" s="618" t="s">
        <v>546</v>
      </c>
      <c r="D50" s="864">
        <v>107060</v>
      </c>
      <c r="E50" s="956"/>
      <c r="F50" s="951"/>
      <c r="G50" s="957"/>
      <c r="H50" s="951"/>
      <c r="I50" s="958"/>
      <c r="J50" s="869"/>
      <c r="K50" s="956"/>
      <c r="L50" s="860"/>
      <c r="M50" s="951"/>
      <c r="N50" s="952"/>
      <c r="O50" s="861"/>
      <c r="P50" s="843"/>
      <c r="Q50" s="874"/>
      <c r="R50" s="842">
        <f>'ellátottak önk.'!E13</f>
        <v>500</v>
      </c>
      <c r="S50" s="843"/>
      <c r="T50" s="842"/>
      <c r="U50" s="843"/>
      <c r="V50" s="842"/>
      <c r="W50" s="843"/>
      <c r="X50" s="842"/>
      <c r="Y50" s="843"/>
      <c r="Z50" s="842"/>
      <c r="AA50" s="843"/>
      <c r="AB50" s="842"/>
      <c r="AC50" s="843"/>
      <c r="AD50" s="842"/>
      <c r="AE50" s="872">
        <f t="shared" si="1"/>
        <v>0</v>
      </c>
      <c r="AF50" s="872">
        <f t="shared" si="5"/>
        <v>500</v>
      </c>
      <c r="AG50" s="868">
        <f t="shared" si="2"/>
        <v>500</v>
      </c>
      <c r="AH50" s="871"/>
      <c r="AI50" s="847"/>
      <c r="AJ50" s="871"/>
      <c r="AK50" s="847"/>
      <c r="AL50" s="871"/>
      <c r="AM50" s="847"/>
      <c r="AN50" s="871"/>
      <c r="AO50" s="847"/>
      <c r="AP50" s="871"/>
      <c r="AQ50" s="847"/>
      <c r="AR50" s="871"/>
      <c r="AS50" s="847"/>
      <c r="AT50" s="845"/>
      <c r="AU50" s="847"/>
      <c r="AV50" s="871"/>
      <c r="AW50" s="847"/>
      <c r="AX50" s="946"/>
      <c r="AY50" s="870"/>
      <c r="AZ50" s="871">
        <f t="shared" si="3"/>
        <v>0</v>
      </c>
      <c r="BA50" s="845">
        <f t="shared" si="4"/>
        <v>0</v>
      </c>
      <c r="BB50" s="933">
        <f t="shared" si="6"/>
        <v>0</v>
      </c>
    </row>
    <row r="51" spans="1:54" s="851" customFormat="1" ht="12" customHeight="1" x14ac:dyDescent="0.2">
      <c r="A51" s="850"/>
      <c r="B51" s="838" t="s">
        <v>95</v>
      </c>
      <c r="C51" s="618" t="s">
        <v>606</v>
      </c>
      <c r="D51" s="864">
        <v>107060</v>
      </c>
      <c r="E51" s="956"/>
      <c r="F51" s="951"/>
      <c r="G51" s="957"/>
      <c r="H51" s="951"/>
      <c r="I51" s="958"/>
      <c r="J51" s="869"/>
      <c r="K51" s="956"/>
      <c r="L51" s="860"/>
      <c r="M51" s="951"/>
      <c r="N51" s="952"/>
      <c r="O51" s="861"/>
      <c r="P51" s="843"/>
      <c r="Q51" s="839"/>
      <c r="R51" s="842">
        <f>'ellátottak önk.'!E23</f>
        <v>600</v>
      </c>
      <c r="S51" s="843"/>
      <c r="T51" s="842"/>
      <c r="U51" s="843"/>
      <c r="V51" s="842"/>
      <c r="W51" s="843"/>
      <c r="X51" s="842"/>
      <c r="Y51" s="843"/>
      <c r="Z51" s="842"/>
      <c r="AA51" s="843"/>
      <c r="AB51" s="842"/>
      <c r="AC51" s="843"/>
      <c r="AD51" s="842"/>
      <c r="AE51" s="872">
        <f t="shared" si="1"/>
        <v>0</v>
      </c>
      <c r="AF51" s="872">
        <f t="shared" si="5"/>
        <v>600</v>
      </c>
      <c r="AG51" s="868">
        <f t="shared" si="2"/>
        <v>600</v>
      </c>
      <c r="AH51" s="871"/>
      <c r="AI51" s="847"/>
      <c r="AJ51" s="871"/>
      <c r="AK51" s="847"/>
      <c r="AL51" s="871"/>
      <c r="AM51" s="847"/>
      <c r="AN51" s="871"/>
      <c r="AO51" s="847"/>
      <c r="AP51" s="871"/>
      <c r="AQ51" s="847"/>
      <c r="AR51" s="871"/>
      <c r="AS51" s="847"/>
      <c r="AT51" s="845"/>
      <c r="AU51" s="847"/>
      <c r="AV51" s="871"/>
      <c r="AW51" s="847"/>
      <c r="AX51" s="946"/>
      <c r="AY51" s="870"/>
      <c r="AZ51" s="871">
        <f t="shared" si="3"/>
        <v>0</v>
      </c>
      <c r="BA51" s="845">
        <f t="shared" si="4"/>
        <v>0</v>
      </c>
      <c r="BB51" s="933">
        <f t="shared" si="6"/>
        <v>0</v>
      </c>
    </row>
    <row r="52" spans="1:54" s="851" customFormat="1" ht="12" customHeight="1" x14ac:dyDescent="0.2">
      <c r="A52" s="850"/>
      <c r="B52" s="838" t="s">
        <v>96</v>
      </c>
      <c r="C52" s="618" t="s">
        <v>784</v>
      </c>
      <c r="D52" s="864" t="s">
        <v>890</v>
      </c>
      <c r="E52" s="956"/>
      <c r="F52" s="951"/>
      <c r="G52" s="957"/>
      <c r="H52" s="951"/>
      <c r="I52" s="958"/>
      <c r="J52" s="869"/>
      <c r="K52" s="956"/>
      <c r="L52" s="860"/>
      <c r="M52" s="951"/>
      <c r="N52" s="952"/>
      <c r="O52" s="861"/>
      <c r="P52" s="843"/>
      <c r="Q52" s="839"/>
      <c r="R52" s="842"/>
      <c r="S52" s="843"/>
      <c r="T52" s="842"/>
      <c r="U52" s="843"/>
      <c r="V52" s="842"/>
      <c r="W52" s="843"/>
      <c r="X52" s="842">
        <f>'felhalm. kiad.  '!G78</f>
        <v>0</v>
      </c>
      <c r="Y52" s="843"/>
      <c r="Z52" s="842"/>
      <c r="AA52" s="843"/>
      <c r="AB52" s="842"/>
      <c r="AC52" s="843"/>
      <c r="AD52" s="842"/>
      <c r="AE52" s="872">
        <f t="shared" si="1"/>
        <v>0</v>
      </c>
      <c r="AF52" s="872">
        <f t="shared" si="5"/>
        <v>0</v>
      </c>
      <c r="AG52" s="868">
        <f t="shared" si="2"/>
        <v>0</v>
      </c>
      <c r="AH52" s="871"/>
      <c r="AI52" s="847"/>
      <c r="AJ52" s="871"/>
      <c r="AK52" s="847"/>
      <c r="AL52" s="871"/>
      <c r="AM52" s="847"/>
      <c r="AN52" s="871"/>
      <c r="AO52" s="847"/>
      <c r="AP52" s="871"/>
      <c r="AQ52" s="847"/>
      <c r="AR52" s="871"/>
      <c r="AS52" s="847"/>
      <c r="AT52" s="845"/>
      <c r="AU52" s="847">
        <f>'felh. bev.  '!D28</f>
        <v>2246</v>
      </c>
      <c r="AV52" s="871"/>
      <c r="AW52" s="847"/>
      <c r="AX52" s="946"/>
      <c r="AY52" s="870"/>
      <c r="AZ52" s="871">
        <f t="shared" si="3"/>
        <v>0</v>
      </c>
      <c r="BA52" s="845">
        <f t="shared" si="4"/>
        <v>2246</v>
      </c>
      <c r="BB52" s="933">
        <f t="shared" si="6"/>
        <v>2246</v>
      </c>
    </row>
    <row r="53" spans="1:54" s="851" customFormat="1" ht="16.5" x14ac:dyDescent="0.2">
      <c r="A53" s="850"/>
      <c r="B53" s="838" t="s">
        <v>97</v>
      </c>
      <c r="C53" s="618" t="s">
        <v>783</v>
      </c>
      <c r="D53" s="864" t="s">
        <v>880</v>
      </c>
      <c r="E53" s="956"/>
      <c r="F53" s="951"/>
      <c r="G53" s="957"/>
      <c r="H53" s="951"/>
      <c r="I53" s="958"/>
      <c r="J53" s="869"/>
      <c r="K53" s="956"/>
      <c r="L53" s="860"/>
      <c r="M53" s="951"/>
      <c r="N53" s="952"/>
      <c r="O53" s="861"/>
      <c r="P53" s="843"/>
      <c r="Q53" s="839"/>
      <c r="R53" s="842"/>
      <c r="S53" s="843"/>
      <c r="T53" s="842"/>
      <c r="U53" s="843"/>
      <c r="V53" s="842"/>
      <c r="W53" s="843"/>
      <c r="X53" s="842"/>
      <c r="Z53" s="842">
        <f>'felhalm. kiad.  '!G73</f>
        <v>642</v>
      </c>
      <c r="AA53" s="843"/>
      <c r="AB53" s="842"/>
      <c r="AC53" s="843"/>
      <c r="AD53" s="842"/>
      <c r="AE53" s="872">
        <f t="shared" si="1"/>
        <v>0</v>
      </c>
      <c r="AF53" s="872">
        <f t="shared" si="5"/>
        <v>642</v>
      </c>
      <c r="AG53" s="868">
        <f t="shared" si="2"/>
        <v>642</v>
      </c>
      <c r="AH53" s="871"/>
      <c r="AI53" s="847"/>
      <c r="AJ53" s="871"/>
      <c r="AK53" s="847"/>
      <c r="AL53" s="871"/>
      <c r="AM53" s="847"/>
      <c r="AN53" s="871"/>
      <c r="AO53" s="847"/>
      <c r="AP53" s="871"/>
      <c r="AQ53" s="847"/>
      <c r="AR53" s="871"/>
      <c r="AS53" s="847"/>
      <c r="AT53" s="845"/>
      <c r="AU53" s="847"/>
      <c r="AV53" s="871"/>
      <c r="AW53" s="847"/>
      <c r="AX53" s="946"/>
      <c r="AY53" s="870"/>
      <c r="AZ53" s="871">
        <f t="shared" si="3"/>
        <v>0</v>
      </c>
      <c r="BA53" s="845">
        <f t="shared" si="4"/>
        <v>0</v>
      </c>
      <c r="BB53" s="933">
        <f t="shared" si="6"/>
        <v>0</v>
      </c>
    </row>
    <row r="54" spans="1:54" s="851" customFormat="1" ht="12" customHeight="1" x14ac:dyDescent="0.2">
      <c r="A54" s="850"/>
      <c r="B54" s="838" t="s">
        <v>98</v>
      </c>
      <c r="C54" s="761" t="s">
        <v>526</v>
      </c>
      <c r="D54" s="865" t="s">
        <v>813</v>
      </c>
      <c r="E54" s="955"/>
      <c r="F54" s="869"/>
      <c r="G54" s="959"/>
      <c r="H54" s="869"/>
      <c r="I54" s="846">
        <v>4829</v>
      </c>
      <c r="J54" s="845">
        <v>4932</v>
      </c>
      <c r="K54" s="955"/>
      <c r="L54" s="847"/>
      <c r="M54" s="869"/>
      <c r="N54" s="870"/>
      <c r="O54" s="845"/>
      <c r="P54" s="845"/>
      <c r="Q54" s="846"/>
      <c r="R54" s="847"/>
      <c r="S54" s="845"/>
      <c r="T54" s="847"/>
      <c r="U54" s="845"/>
      <c r="V54" s="847"/>
      <c r="W54" s="845"/>
      <c r="X54" s="847"/>
      <c r="Y54" s="845"/>
      <c r="Z54" s="847"/>
      <c r="AA54" s="845"/>
      <c r="AB54" s="847"/>
      <c r="AC54" s="845"/>
      <c r="AD54" s="847"/>
      <c r="AE54" s="872">
        <f t="shared" si="1"/>
        <v>4829</v>
      </c>
      <c r="AF54" s="872">
        <f t="shared" si="5"/>
        <v>4932</v>
      </c>
      <c r="AG54" s="868">
        <f t="shared" si="2"/>
        <v>9761</v>
      </c>
      <c r="AH54" s="871"/>
      <c r="AI54" s="847"/>
      <c r="AJ54" s="871"/>
      <c r="AK54" s="847"/>
      <c r="AL54" s="871">
        <v>3760</v>
      </c>
      <c r="AM54" s="847"/>
      <c r="AN54" s="871"/>
      <c r="AO54" s="847"/>
      <c r="AP54" s="871"/>
      <c r="AQ54" s="847"/>
      <c r="AR54" s="871">
        <v>633</v>
      </c>
      <c r="AS54" s="847"/>
      <c r="AT54" s="845"/>
      <c r="AU54" s="847"/>
      <c r="AV54" s="871"/>
      <c r="AW54" s="847"/>
      <c r="AX54" s="946"/>
      <c r="AY54" s="870"/>
      <c r="AZ54" s="871">
        <f t="shared" si="3"/>
        <v>4393</v>
      </c>
      <c r="BA54" s="845">
        <f t="shared" si="4"/>
        <v>0</v>
      </c>
      <c r="BB54" s="933">
        <f t="shared" si="6"/>
        <v>4393</v>
      </c>
    </row>
    <row r="55" spans="1:54" s="851" customFormat="1" ht="12" customHeight="1" x14ac:dyDescent="0.2">
      <c r="A55" s="850"/>
      <c r="B55" s="838" t="s">
        <v>99</v>
      </c>
      <c r="C55" s="761" t="s">
        <v>614</v>
      </c>
      <c r="D55" s="865" t="s">
        <v>813</v>
      </c>
      <c r="E55" s="955"/>
      <c r="F55" s="869"/>
      <c r="G55" s="959"/>
      <c r="H55" s="869"/>
      <c r="I55" s="959"/>
      <c r="J55" s="845">
        <v>13000</v>
      </c>
      <c r="K55" s="955"/>
      <c r="L55" s="847"/>
      <c r="M55" s="869"/>
      <c r="N55" s="870"/>
      <c r="O55" s="845"/>
      <c r="P55" s="845"/>
      <c r="Q55" s="846"/>
      <c r="R55" s="847"/>
      <c r="S55" s="845"/>
      <c r="T55" s="847"/>
      <c r="U55" s="845"/>
      <c r="V55" s="847"/>
      <c r="W55" s="845"/>
      <c r="X55" s="847"/>
      <c r="Y55" s="845"/>
      <c r="Z55" s="847"/>
      <c r="AA55" s="845"/>
      <c r="AB55" s="847"/>
      <c r="AC55" s="845"/>
      <c r="AD55" s="847"/>
      <c r="AE55" s="872">
        <f t="shared" si="1"/>
        <v>0</v>
      </c>
      <c r="AF55" s="872">
        <f t="shared" si="5"/>
        <v>13000</v>
      </c>
      <c r="AG55" s="868">
        <f t="shared" si="2"/>
        <v>13000</v>
      </c>
      <c r="AH55" s="871"/>
      <c r="AI55" s="847"/>
      <c r="AJ55" s="871"/>
      <c r="AK55" s="847"/>
      <c r="AL55" s="871"/>
      <c r="AM55" s="847">
        <v>6000</v>
      </c>
      <c r="AN55" s="871"/>
      <c r="AO55" s="847"/>
      <c r="AP55" s="871"/>
      <c r="AQ55" s="847"/>
      <c r="AR55" s="871"/>
      <c r="AS55" s="847"/>
      <c r="AT55" s="845"/>
      <c r="AU55" s="847"/>
      <c r="AV55" s="871"/>
      <c r="AW55" s="847"/>
      <c r="AX55" s="946"/>
      <c r="AY55" s="870"/>
      <c r="AZ55" s="871">
        <f t="shared" si="3"/>
        <v>0</v>
      </c>
      <c r="BA55" s="845">
        <f t="shared" si="4"/>
        <v>6000</v>
      </c>
      <c r="BB55" s="933">
        <f t="shared" si="6"/>
        <v>6000</v>
      </c>
    </row>
    <row r="56" spans="1:54" s="851" customFormat="1" ht="12" customHeight="1" x14ac:dyDescent="0.2">
      <c r="A56" s="850"/>
      <c r="B56" s="838" t="s">
        <v>100</v>
      </c>
      <c r="C56" s="761" t="s">
        <v>896</v>
      </c>
      <c r="D56" s="865" t="s">
        <v>807</v>
      </c>
      <c r="E56" s="844">
        <v>3610</v>
      </c>
      <c r="F56" s="845">
        <v>28390</v>
      </c>
      <c r="G56" s="846"/>
      <c r="H56" s="845">
        <v>4700</v>
      </c>
      <c r="I56" s="846"/>
      <c r="J56" s="845">
        <v>1220</v>
      </c>
      <c r="K56" s="955"/>
      <c r="L56" s="847"/>
      <c r="M56" s="869"/>
      <c r="N56" s="870"/>
      <c r="O56" s="845"/>
      <c r="P56" s="845"/>
      <c r="Q56" s="846"/>
      <c r="R56" s="847"/>
      <c r="S56" s="845"/>
      <c r="T56" s="847"/>
      <c r="U56" s="845"/>
      <c r="V56" s="847"/>
      <c r="W56" s="845"/>
      <c r="X56" s="847"/>
      <c r="Y56" s="845"/>
      <c r="Z56" s="847"/>
      <c r="AA56" s="845"/>
      <c r="AB56" s="847"/>
      <c r="AC56" s="845"/>
      <c r="AD56" s="847"/>
      <c r="AE56" s="872">
        <f t="shared" si="1"/>
        <v>3610</v>
      </c>
      <c r="AF56" s="872">
        <f t="shared" si="5"/>
        <v>34310</v>
      </c>
      <c r="AG56" s="868">
        <f t="shared" si="2"/>
        <v>37920</v>
      </c>
      <c r="AH56" s="871"/>
      <c r="AI56" s="847"/>
      <c r="AJ56" s="871"/>
      <c r="AK56" s="847"/>
      <c r="AL56" s="871"/>
      <c r="AM56" s="847"/>
      <c r="AN56" s="871"/>
      <c r="AO56" s="847"/>
      <c r="AP56" s="871"/>
      <c r="AQ56" s="847"/>
      <c r="AR56" s="871"/>
      <c r="AS56" s="847"/>
      <c r="AT56" s="845"/>
      <c r="AU56" s="847"/>
      <c r="AV56" s="871"/>
      <c r="AW56" s="847"/>
      <c r="AX56" s="946"/>
      <c r="AY56" s="870"/>
      <c r="AZ56" s="871">
        <f t="shared" si="3"/>
        <v>0</v>
      </c>
      <c r="BA56" s="845">
        <f t="shared" si="4"/>
        <v>0</v>
      </c>
      <c r="BB56" s="933">
        <f t="shared" si="6"/>
        <v>0</v>
      </c>
    </row>
    <row r="57" spans="1:54" s="851" customFormat="1" ht="12" customHeight="1" x14ac:dyDescent="0.2">
      <c r="A57" s="850"/>
      <c r="B57" s="838" t="s">
        <v>101</v>
      </c>
      <c r="C57" s="761" t="s">
        <v>522</v>
      </c>
      <c r="D57" s="865" t="s">
        <v>807</v>
      </c>
      <c r="E57" s="844"/>
      <c r="F57" s="845">
        <v>2000</v>
      </c>
      <c r="G57" s="846"/>
      <c r="H57" s="845">
        <v>750</v>
      </c>
      <c r="I57" s="959"/>
      <c r="J57" s="845">
        <v>4000</v>
      </c>
      <c r="K57" s="955"/>
      <c r="L57" s="847"/>
      <c r="M57" s="869"/>
      <c r="N57" s="870"/>
      <c r="O57" s="845"/>
      <c r="P57" s="845"/>
      <c r="Q57" s="846"/>
      <c r="R57" s="847"/>
      <c r="S57" s="845"/>
      <c r="T57" s="847"/>
      <c r="U57" s="845"/>
      <c r="V57" s="847"/>
      <c r="W57" s="845"/>
      <c r="X57" s="847"/>
      <c r="Y57" s="845"/>
      <c r="Z57" s="847"/>
      <c r="AA57" s="845"/>
      <c r="AB57" s="847"/>
      <c r="AC57" s="845"/>
      <c r="AD57" s="847"/>
      <c r="AE57" s="872">
        <f t="shared" si="1"/>
        <v>0</v>
      </c>
      <c r="AF57" s="872">
        <f t="shared" si="5"/>
        <v>6750</v>
      </c>
      <c r="AG57" s="868">
        <f t="shared" si="2"/>
        <v>6750</v>
      </c>
      <c r="AH57" s="871"/>
      <c r="AI57" s="847"/>
      <c r="AJ57" s="871"/>
      <c r="AK57" s="847"/>
      <c r="AL57" s="871"/>
      <c r="AM57" s="847"/>
      <c r="AN57" s="871"/>
      <c r="AO57" s="847"/>
      <c r="AP57" s="871"/>
      <c r="AQ57" s="847"/>
      <c r="AR57" s="871"/>
      <c r="AS57" s="847"/>
      <c r="AT57" s="845"/>
      <c r="AU57" s="847"/>
      <c r="AV57" s="871"/>
      <c r="AW57" s="847"/>
      <c r="AX57" s="946"/>
      <c r="AY57" s="870"/>
      <c r="AZ57" s="871">
        <f t="shared" si="3"/>
        <v>0</v>
      </c>
      <c r="BA57" s="845">
        <f t="shared" si="4"/>
        <v>0</v>
      </c>
      <c r="BB57" s="933">
        <f t="shared" si="6"/>
        <v>0</v>
      </c>
    </row>
    <row r="58" spans="1:54" s="851" customFormat="1" ht="12" customHeight="1" x14ac:dyDescent="0.2">
      <c r="A58" s="850"/>
      <c r="B58" s="838" t="s">
        <v>102</v>
      </c>
      <c r="C58" s="761" t="s">
        <v>618</v>
      </c>
      <c r="D58" s="865" t="s">
        <v>807</v>
      </c>
      <c r="E58" s="955"/>
      <c r="F58" s="845">
        <v>6000</v>
      </c>
      <c r="G58" s="846"/>
      <c r="H58" s="845">
        <v>3960</v>
      </c>
      <c r="I58" s="846"/>
      <c r="J58" s="845">
        <v>1620</v>
      </c>
      <c r="K58" s="955"/>
      <c r="L58" s="847"/>
      <c r="M58" s="869"/>
      <c r="N58" s="870"/>
      <c r="O58" s="845"/>
      <c r="P58" s="845"/>
      <c r="Q58" s="846"/>
      <c r="R58" s="847"/>
      <c r="S58" s="845"/>
      <c r="T58" s="847"/>
      <c r="U58" s="845"/>
      <c r="V58" s="847"/>
      <c r="W58" s="845"/>
      <c r="X58" s="847"/>
      <c r="Y58" s="845"/>
      <c r="Z58" s="847"/>
      <c r="AA58" s="845"/>
      <c r="AB58" s="847"/>
      <c r="AC58" s="845"/>
      <c r="AD58" s="847"/>
      <c r="AE58" s="872">
        <f t="shared" si="1"/>
        <v>0</v>
      </c>
      <c r="AF58" s="872">
        <f t="shared" si="5"/>
        <v>11580</v>
      </c>
      <c r="AG58" s="868">
        <f t="shared" si="2"/>
        <v>11580</v>
      </c>
      <c r="AH58" s="871"/>
      <c r="AI58" s="847"/>
      <c r="AJ58" s="871"/>
      <c r="AK58" s="847"/>
      <c r="AL58" s="871"/>
      <c r="AM58" s="847"/>
      <c r="AN58" s="871"/>
      <c r="AO58" s="847"/>
      <c r="AP58" s="871"/>
      <c r="AQ58" s="847"/>
      <c r="AR58" s="871"/>
      <c r="AS58" s="847"/>
      <c r="AT58" s="845"/>
      <c r="AU58" s="847"/>
      <c r="AV58" s="871"/>
      <c r="AW58" s="847"/>
      <c r="AX58" s="946"/>
      <c r="AY58" s="870"/>
      <c r="AZ58" s="871">
        <f t="shared" si="3"/>
        <v>0</v>
      </c>
      <c r="BA58" s="845">
        <f t="shared" si="4"/>
        <v>0</v>
      </c>
      <c r="BB58" s="933">
        <f t="shared" si="6"/>
        <v>0</v>
      </c>
    </row>
    <row r="59" spans="1:54" s="1029" customFormat="1" ht="12" customHeight="1" x14ac:dyDescent="0.2">
      <c r="A59" s="1017"/>
      <c r="B59" s="838" t="s">
        <v>103</v>
      </c>
      <c r="C59" s="852" t="s">
        <v>616</v>
      </c>
      <c r="D59" s="1049" t="s">
        <v>814</v>
      </c>
      <c r="E59" s="1021"/>
      <c r="F59" s="1023"/>
      <c r="G59" s="1050"/>
      <c r="H59" s="1023"/>
      <c r="I59" s="1050"/>
      <c r="J59" s="862">
        <v>14000</v>
      </c>
      <c r="K59" s="1021"/>
      <c r="L59" s="878"/>
      <c r="M59" s="1023"/>
      <c r="N59" s="1022"/>
      <c r="O59" s="862"/>
      <c r="P59" s="862"/>
      <c r="Q59" s="877"/>
      <c r="R59" s="878"/>
      <c r="S59" s="862"/>
      <c r="T59" s="878"/>
      <c r="U59" s="862"/>
      <c r="V59" s="878"/>
      <c r="W59" s="862"/>
      <c r="X59" s="878"/>
      <c r="Y59" s="862"/>
      <c r="Z59" s="878"/>
      <c r="AA59" s="862"/>
      <c r="AB59" s="878"/>
      <c r="AC59" s="862"/>
      <c r="AD59" s="878"/>
      <c r="AE59" s="872">
        <f t="shared" si="1"/>
        <v>0</v>
      </c>
      <c r="AF59" s="872">
        <f t="shared" si="5"/>
        <v>14000</v>
      </c>
      <c r="AG59" s="1026">
        <f t="shared" si="2"/>
        <v>14000</v>
      </c>
      <c r="AH59" s="1027"/>
      <c r="AI59" s="878"/>
      <c r="AJ59" s="1027"/>
      <c r="AK59" s="878"/>
      <c r="AL59" s="1027"/>
      <c r="AM59" s="878"/>
      <c r="AN59" s="1027"/>
      <c r="AO59" s="878"/>
      <c r="AP59" s="1027"/>
      <c r="AQ59" s="878"/>
      <c r="AR59" s="1027"/>
      <c r="AS59" s="878"/>
      <c r="AT59" s="862"/>
      <c r="AU59" s="878"/>
      <c r="AV59" s="1027"/>
      <c r="AW59" s="878"/>
      <c r="AX59" s="1024"/>
      <c r="AY59" s="1022"/>
      <c r="AZ59" s="1027">
        <f t="shared" si="3"/>
        <v>0</v>
      </c>
      <c r="BA59" s="862">
        <f t="shared" si="4"/>
        <v>0</v>
      </c>
      <c r="BB59" s="1028">
        <f t="shared" si="6"/>
        <v>0</v>
      </c>
    </row>
    <row r="60" spans="1:54" s="1029" customFormat="1" ht="12" customHeight="1" x14ac:dyDescent="0.2">
      <c r="A60" s="1017"/>
      <c r="B60" s="838" t="s">
        <v>104</v>
      </c>
      <c r="C60" s="852" t="s">
        <v>1030</v>
      </c>
      <c r="D60" s="1049" t="s">
        <v>814</v>
      </c>
      <c r="E60" s="1021"/>
      <c r="F60" s="1023"/>
      <c r="G60" s="1050"/>
      <c r="H60" s="1023"/>
      <c r="I60" s="1050"/>
      <c r="J60" s="862">
        <v>46500</v>
      </c>
      <c r="K60" s="1021"/>
      <c r="L60" s="878"/>
      <c r="M60" s="1023"/>
      <c r="N60" s="1022"/>
      <c r="O60" s="862"/>
      <c r="P60" s="862"/>
      <c r="Q60" s="877"/>
      <c r="R60" s="878"/>
      <c r="S60" s="862"/>
      <c r="T60" s="878"/>
      <c r="U60" s="862"/>
      <c r="V60" s="878"/>
      <c r="W60" s="862"/>
      <c r="X60" s="878"/>
      <c r="Y60" s="862"/>
      <c r="Z60" s="878"/>
      <c r="AA60" s="862"/>
      <c r="AB60" s="878"/>
      <c r="AC60" s="862"/>
      <c r="AD60" s="878"/>
      <c r="AE60" s="872">
        <f t="shared" si="1"/>
        <v>0</v>
      </c>
      <c r="AF60" s="872">
        <f t="shared" si="5"/>
        <v>46500</v>
      </c>
      <c r="AG60" s="1026">
        <f t="shared" si="2"/>
        <v>46500</v>
      </c>
      <c r="AH60" s="1027"/>
      <c r="AI60" s="878"/>
      <c r="AJ60" s="1027"/>
      <c r="AK60" s="878"/>
      <c r="AL60" s="1027"/>
      <c r="AM60" s="878"/>
      <c r="AN60" s="1027"/>
      <c r="AO60" s="878"/>
      <c r="AP60" s="1027"/>
      <c r="AQ60" s="878"/>
      <c r="AR60" s="1027"/>
      <c r="AS60" s="878"/>
      <c r="AT60" s="862"/>
      <c r="AU60" s="878"/>
      <c r="AV60" s="1027"/>
      <c r="AW60" s="878"/>
      <c r="AX60" s="1024"/>
      <c r="AY60" s="1022"/>
      <c r="AZ60" s="1027">
        <f t="shared" si="3"/>
        <v>0</v>
      </c>
      <c r="BA60" s="862">
        <f t="shared" si="4"/>
        <v>0</v>
      </c>
      <c r="BB60" s="1028">
        <f t="shared" si="6"/>
        <v>0</v>
      </c>
    </row>
    <row r="61" spans="1:54" s="1029" customFormat="1" ht="12" customHeight="1" x14ac:dyDescent="0.2">
      <c r="A61" s="1017"/>
      <c r="B61" s="838" t="s">
        <v>105</v>
      </c>
      <c r="C61" s="852" t="s">
        <v>1031</v>
      </c>
      <c r="D61" s="1049" t="s">
        <v>814</v>
      </c>
      <c r="E61" s="1021"/>
      <c r="F61" s="1023"/>
      <c r="G61" s="1050"/>
      <c r="H61" s="1023"/>
      <c r="I61" s="1050"/>
      <c r="J61" s="862">
        <v>3810</v>
      </c>
      <c r="K61" s="1021"/>
      <c r="L61" s="878"/>
      <c r="M61" s="1023"/>
      <c r="N61" s="1022"/>
      <c r="O61" s="862"/>
      <c r="P61" s="862"/>
      <c r="Q61" s="877"/>
      <c r="R61" s="878"/>
      <c r="S61" s="862"/>
      <c r="T61" s="878"/>
      <c r="U61" s="862"/>
      <c r="V61" s="878"/>
      <c r="W61" s="862"/>
      <c r="X61" s="878"/>
      <c r="Y61" s="862"/>
      <c r="Z61" s="878"/>
      <c r="AA61" s="862"/>
      <c r="AB61" s="878"/>
      <c r="AC61" s="862"/>
      <c r="AD61" s="878"/>
      <c r="AE61" s="872">
        <f t="shared" si="1"/>
        <v>0</v>
      </c>
      <c r="AF61" s="872">
        <f t="shared" si="5"/>
        <v>3810</v>
      </c>
      <c r="AG61" s="1026">
        <f t="shared" si="2"/>
        <v>3810</v>
      </c>
      <c r="AH61" s="1027"/>
      <c r="AI61" s="878"/>
      <c r="AJ61" s="1027"/>
      <c r="AK61" s="878"/>
      <c r="AL61" s="1027"/>
      <c r="AM61" s="878"/>
      <c r="AN61" s="1027"/>
      <c r="AO61" s="878"/>
      <c r="AP61" s="1027"/>
      <c r="AQ61" s="878"/>
      <c r="AR61" s="1027"/>
      <c r="AS61" s="878"/>
      <c r="AT61" s="862"/>
      <c r="AU61" s="878"/>
      <c r="AV61" s="1027"/>
      <c r="AW61" s="878"/>
      <c r="AX61" s="1024"/>
      <c r="AY61" s="1022"/>
      <c r="AZ61" s="1027">
        <f t="shared" si="3"/>
        <v>0</v>
      </c>
      <c r="BA61" s="862">
        <f t="shared" si="4"/>
        <v>0</v>
      </c>
      <c r="BB61" s="1028">
        <f t="shared" si="6"/>
        <v>0</v>
      </c>
    </row>
    <row r="62" spans="1:54" s="851" customFormat="1" ht="12" customHeight="1" x14ac:dyDescent="0.2">
      <c r="A62" s="850"/>
      <c r="B62" s="838" t="s">
        <v>106</v>
      </c>
      <c r="C62" s="761" t="s">
        <v>893</v>
      </c>
      <c r="D62" s="865" t="s">
        <v>814</v>
      </c>
      <c r="E62" s="955"/>
      <c r="F62" s="869"/>
      <c r="G62" s="959"/>
      <c r="H62" s="869"/>
      <c r="I62" s="959"/>
      <c r="J62" s="845">
        <v>14100</v>
      </c>
      <c r="K62" s="955"/>
      <c r="L62" s="847"/>
      <c r="M62" s="869"/>
      <c r="N62" s="870"/>
      <c r="O62" s="845"/>
      <c r="P62" s="845"/>
      <c r="Q62" s="846"/>
      <c r="R62" s="847"/>
      <c r="S62" s="845"/>
      <c r="T62" s="847"/>
      <c r="U62" s="845"/>
      <c r="V62" s="847"/>
      <c r="W62" s="845"/>
      <c r="X62" s="847"/>
      <c r="Y62" s="845"/>
      <c r="Z62" s="847"/>
      <c r="AA62" s="845"/>
      <c r="AB62" s="847"/>
      <c r="AC62" s="845"/>
      <c r="AD62" s="847"/>
      <c r="AE62" s="872">
        <f t="shared" si="1"/>
        <v>0</v>
      </c>
      <c r="AF62" s="872">
        <f t="shared" si="5"/>
        <v>14100</v>
      </c>
      <c r="AG62" s="868">
        <f t="shared" si="2"/>
        <v>14100</v>
      </c>
      <c r="AH62" s="871"/>
      <c r="AI62" s="847"/>
      <c r="AJ62" s="871"/>
      <c r="AK62" s="847"/>
      <c r="AL62" s="871"/>
      <c r="AM62" s="847"/>
      <c r="AN62" s="871"/>
      <c r="AO62" s="847"/>
      <c r="AP62" s="871"/>
      <c r="AQ62" s="847"/>
      <c r="AR62" s="871"/>
      <c r="AS62" s="847"/>
      <c r="AT62" s="845"/>
      <c r="AU62" s="847"/>
      <c r="AV62" s="871"/>
      <c r="AW62" s="847"/>
      <c r="AX62" s="946"/>
      <c r="AY62" s="870"/>
      <c r="AZ62" s="871">
        <f t="shared" si="3"/>
        <v>0</v>
      </c>
      <c r="BA62" s="845">
        <f t="shared" si="4"/>
        <v>0</v>
      </c>
      <c r="BB62" s="933">
        <f t="shared" si="6"/>
        <v>0</v>
      </c>
    </row>
    <row r="63" spans="1:54" s="851" customFormat="1" ht="12" customHeight="1" x14ac:dyDescent="0.2">
      <c r="A63" s="850"/>
      <c r="B63" s="838" t="s">
        <v>107</v>
      </c>
      <c r="C63" s="761" t="s">
        <v>609</v>
      </c>
      <c r="D63" s="865" t="s">
        <v>807</v>
      </c>
      <c r="E63" s="955"/>
      <c r="F63" s="869"/>
      <c r="G63" s="959"/>
      <c r="H63" s="869"/>
      <c r="I63" s="959"/>
      <c r="J63" s="845"/>
      <c r="K63" s="955"/>
      <c r="L63" s="847"/>
      <c r="M63" s="869"/>
      <c r="N63" s="870"/>
      <c r="O63" s="845"/>
      <c r="P63" s="845"/>
      <c r="Q63" s="846"/>
      <c r="R63" s="847"/>
      <c r="S63" s="845"/>
      <c r="T63" s="847"/>
      <c r="U63" s="845"/>
      <c r="V63" s="847"/>
      <c r="W63" s="845"/>
      <c r="X63" s="847"/>
      <c r="Y63" s="845"/>
      <c r="Z63" s="847"/>
      <c r="AA63" s="845"/>
      <c r="AB63" s="847"/>
      <c r="AC63" s="845"/>
      <c r="AD63" s="847"/>
      <c r="AE63" s="872">
        <f t="shared" si="1"/>
        <v>0</v>
      </c>
      <c r="AF63" s="872">
        <f t="shared" si="5"/>
        <v>0</v>
      </c>
      <c r="AG63" s="868">
        <f t="shared" si="2"/>
        <v>0</v>
      </c>
      <c r="AH63" s="871"/>
      <c r="AI63" s="847"/>
      <c r="AJ63" s="871"/>
      <c r="AK63" s="847"/>
      <c r="AL63" s="871"/>
      <c r="AM63" s="847"/>
      <c r="AN63" s="871"/>
      <c r="AO63" s="847"/>
      <c r="AP63" s="871"/>
      <c r="AQ63" s="847"/>
      <c r="AR63" s="871"/>
      <c r="AS63" s="847"/>
      <c r="AT63" s="845"/>
      <c r="AU63" s="847"/>
      <c r="AV63" s="871"/>
      <c r="AW63" s="847"/>
      <c r="AX63" s="946"/>
      <c r="AY63" s="870"/>
      <c r="AZ63" s="871">
        <f t="shared" si="3"/>
        <v>0</v>
      </c>
      <c r="BA63" s="845">
        <f t="shared" si="4"/>
        <v>0</v>
      </c>
      <c r="BB63" s="933">
        <f t="shared" si="6"/>
        <v>0</v>
      </c>
    </row>
    <row r="64" spans="1:54" s="851" customFormat="1" ht="12" customHeight="1" x14ac:dyDescent="0.2">
      <c r="A64" s="850"/>
      <c r="B64" s="838" t="s">
        <v>108</v>
      </c>
      <c r="C64" s="761" t="s">
        <v>615</v>
      </c>
      <c r="D64" s="865" t="s">
        <v>815</v>
      </c>
      <c r="E64" s="955"/>
      <c r="F64" s="869"/>
      <c r="G64" s="959"/>
      <c r="H64" s="869"/>
      <c r="I64" s="846"/>
      <c r="J64" s="845">
        <v>4014</v>
      </c>
      <c r="K64" s="955"/>
      <c r="L64" s="847"/>
      <c r="M64" s="869"/>
      <c r="N64" s="870"/>
      <c r="O64" s="845"/>
      <c r="P64" s="845"/>
      <c r="Q64" s="846"/>
      <c r="R64" s="847"/>
      <c r="S64" s="845"/>
      <c r="T64" s="847"/>
      <c r="U64" s="845"/>
      <c r="V64" s="847"/>
      <c r="W64" s="845"/>
      <c r="X64" s="847"/>
      <c r="Y64" s="845"/>
      <c r="Z64" s="847"/>
      <c r="AA64" s="845"/>
      <c r="AB64" s="847"/>
      <c r="AC64" s="845"/>
      <c r="AD64" s="847"/>
      <c r="AE64" s="872">
        <f t="shared" si="1"/>
        <v>0</v>
      </c>
      <c r="AF64" s="872">
        <f t="shared" si="5"/>
        <v>4014</v>
      </c>
      <c r="AG64" s="868">
        <f t="shared" si="2"/>
        <v>4014</v>
      </c>
      <c r="AH64" s="871"/>
      <c r="AI64" s="847"/>
      <c r="AJ64" s="871"/>
      <c r="AK64" s="847"/>
      <c r="AL64" s="871"/>
      <c r="AM64" s="847"/>
      <c r="AN64" s="871"/>
      <c r="AO64" s="847"/>
      <c r="AP64" s="871"/>
      <c r="AQ64" s="847"/>
      <c r="AR64" s="871"/>
      <c r="AS64" s="847"/>
      <c r="AT64" s="845"/>
      <c r="AU64" s="847"/>
      <c r="AV64" s="871"/>
      <c r="AW64" s="847"/>
      <c r="AX64" s="946"/>
      <c r="AY64" s="870"/>
      <c r="AZ64" s="871">
        <f t="shared" si="3"/>
        <v>0</v>
      </c>
      <c r="BA64" s="845">
        <f t="shared" si="4"/>
        <v>0</v>
      </c>
      <c r="BB64" s="933">
        <f t="shared" si="6"/>
        <v>0</v>
      </c>
    </row>
    <row r="65" spans="1:54" s="851" customFormat="1" ht="12" customHeight="1" x14ac:dyDescent="0.2">
      <c r="A65" s="850"/>
      <c r="B65" s="838" t="s">
        <v>109</v>
      </c>
      <c r="C65" s="618" t="s">
        <v>523</v>
      </c>
      <c r="D65" s="864" t="s">
        <v>808</v>
      </c>
      <c r="E65" s="956"/>
      <c r="F65" s="953"/>
      <c r="G65" s="958"/>
      <c r="H65" s="869"/>
      <c r="I65" s="839">
        <v>61000</v>
      </c>
      <c r="J65" s="843"/>
      <c r="K65" s="956"/>
      <c r="L65" s="860"/>
      <c r="M65" s="951"/>
      <c r="N65" s="952"/>
      <c r="O65" s="861"/>
      <c r="P65" s="843"/>
      <c r="Q65" s="874"/>
      <c r="R65" s="860"/>
      <c r="S65" s="861"/>
      <c r="T65" s="860"/>
      <c r="U65" s="861"/>
      <c r="V65" s="860"/>
      <c r="W65" s="861"/>
      <c r="X65" s="860"/>
      <c r="Y65" s="861"/>
      <c r="Z65" s="860"/>
      <c r="AA65" s="861"/>
      <c r="AB65" s="860"/>
      <c r="AC65" s="861"/>
      <c r="AD65" s="860"/>
      <c r="AE65" s="872">
        <f t="shared" si="1"/>
        <v>61000</v>
      </c>
      <c r="AF65" s="872">
        <f t="shared" si="5"/>
        <v>0</v>
      </c>
      <c r="AG65" s="868">
        <f t="shared" si="2"/>
        <v>61000</v>
      </c>
      <c r="AH65" s="871"/>
      <c r="AI65" s="847"/>
      <c r="AJ65" s="871"/>
      <c r="AK65" s="847"/>
      <c r="AL65" s="871">
        <v>122341</v>
      </c>
      <c r="AM65" s="847"/>
      <c r="AN65" s="871"/>
      <c r="AO65" s="847"/>
      <c r="AP65" s="871"/>
      <c r="AQ65" s="847"/>
      <c r="AR65" s="871"/>
      <c r="AS65" s="847"/>
      <c r="AT65" s="845"/>
      <c r="AU65" s="847"/>
      <c r="AV65" s="871"/>
      <c r="AW65" s="847"/>
      <c r="AX65" s="946"/>
      <c r="AY65" s="870"/>
      <c r="AZ65" s="871">
        <f t="shared" si="3"/>
        <v>122341</v>
      </c>
      <c r="BA65" s="845">
        <f t="shared" si="4"/>
        <v>0</v>
      </c>
      <c r="BB65" s="933">
        <f t="shared" si="6"/>
        <v>122341</v>
      </c>
    </row>
    <row r="66" spans="1:54" s="851" customFormat="1" ht="12" customHeight="1" x14ac:dyDescent="0.2">
      <c r="A66" s="850"/>
      <c r="B66" s="838" t="s">
        <v>110</v>
      </c>
      <c r="C66" s="654" t="s">
        <v>894</v>
      </c>
      <c r="D66" s="865" t="s">
        <v>816</v>
      </c>
      <c r="E66" s="956"/>
      <c r="F66" s="951"/>
      <c r="G66" s="957"/>
      <c r="H66" s="951"/>
      <c r="I66" s="958"/>
      <c r="J66" s="845">
        <v>4500</v>
      </c>
      <c r="K66" s="956"/>
      <c r="L66" s="860"/>
      <c r="M66" s="951"/>
      <c r="N66" s="952"/>
      <c r="O66" s="861"/>
      <c r="P66" s="843"/>
      <c r="Q66" s="874"/>
      <c r="R66" s="860"/>
      <c r="S66" s="861"/>
      <c r="T66" s="860"/>
      <c r="U66" s="861"/>
      <c r="V66" s="860"/>
      <c r="W66" s="861"/>
      <c r="X66" s="860"/>
      <c r="Y66" s="861"/>
      <c r="Z66" s="860"/>
      <c r="AA66" s="861"/>
      <c r="AB66" s="860"/>
      <c r="AC66" s="861"/>
      <c r="AD66" s="860"/>
      <c r="AE66" s="872">
        <f t="shared" si="1"/>
        <v>0</v>
      </c>
      <c r="AF66" s="872">
        <f t="shared" si="5"/>
        <v>4500</v>
      </c>
      <c r="AG66" s="868">
        <f t="shared" si="2"/>
        <v>4500</v>
      </c>
      <c r="AH66" s="871"/>
      <c r="AI66" s="847"/>
      <c r="AJ66" s="871"/>
      <c r="AK66" s="847"/>
      <c r="AL66" s="871"/>
      <c r="AM66" s="847"/>
      <c r="AN66" s="871"/>
      <c r="AO66" s="847"/>
      <c r="AP66" s="871"/>
      <c r="AQ66" s="847"/>
      <c r="AR66" s="871"/>
      <c r="AS66" s="847"/>
      <c r="AT66" s="845"/>
      <c r="AU66" s="847"/>
      <c r="AV66" s="871"/>
      <c r="AW66" s="847"/>
      <c r="AX66" s="946"/>
      <c r="AY66" s="870"/>
      <c r="AZ66" s="871">
        <f t="shared" si="3"/>
        <v>0</v>
      </c>
      <c r="BA66" s="845">
        <f t="shared" si="4"/>
        <v>0</v>
      </c>
      <c r="BB66" s="933">
        <f t="shared" si="6"/>
        <v>0</v>
      </c>
    </row>
    <row r="67" spans="1:54" s="851" customFormat="1" ht="12" customHeight="1" x14ac:dyDescent="0.2">
      <c r="A67" s="850"/>
      <c r="B67" s="838" t="s">
        <v>111</v>
      </c>
      <c r="C67" s="633" t="s">
        <v>527</v>
      </c>
      <c r="D67" s="864" t="s">
        <v>817</v>
      </c>
      <c r="E67" s="955"/>
      <c r="F67" s="870"/>
      <c r="G67" s="869"/>
      <c r="H67" s="870"/>
      <c r="I67" s="869"/>
      <c r="J67" s="845">
        <v>2536</v>
      </c>
      <c r="K67" s="955"/>
      <c r="L67" s="847"/>
      <c r="M67" s="946"/>
      <c r="N67" s="870"/>
      <c r="O67" s="845"/>
      <c r="P67" s="847"/>
      <c r="Q67" s="845"/>
      <c r="R67" s="847"/>
      <c r="S67" s="845"/>
      <c r="T67" s="847"/>
      <c r="U67" s="845"/>
      <c r="V67" s="847"/>
      <c r="W67" s="845"/>
      <c r="X67" s="847"/>
      <c r="Y67" s="845"/>
      <c r="Z67" s="847"/>
      <c r="AA67" s="845"/>
      <c r="AB67" s="847"/>
      <c r="AC67" s="845"/>
      <c r="AD67" s="847"/>
      <c r="AE67" s="872">
        <f t="shared" si="1"/>
        <v>0</v>
      </c>
      <c r="AF67" s="872">
        <f t="shared" si="5"/>
        <v>2536</v>
      </c>
      <c r="AG67" s="868">
        <f t="shared" si="2"/>
        <v>2536</v>
      </c>
      <c r="AH67" s="871"/>
      <c r="AI67" s="847"/>
      <c r="AJ67" s="871"/>
      <c r="AK67" s="847"/>
      <c r="AL67" s="871"/>
      <c r="AM67" s="847"/>
      <c r="AN67" s="871"/>
      <c r="AO67" s="847"/>
      <c r="AP67" s="871"/>
      <c r="AQ67" s="847"/>
      <c r="AR67" s="871"/>
      <c r="AS67" s="847"/>
      <c r="AT67" s="845"/>
      <c r="AU67" s="847"/>
      <c r="AV67" s="871"/>
      <c r="AW67" s="847"/>
      <c r="AX67" s="946"/>
      <c r="AY67" s="870"/>
      <c r="AZ67" s="871">
        <f t="shared" si="3"/>
        <v>0</v>
      </c>
      <c r="BA67" s="845">
        <f t="shared" si="4"/>
        <v>0</v>
      </c>
      <c r="BB67" s="933">
        <f t="shared" si="6"/>
        <v>0</v>
      </c>
    </row>
    <row r="68" spans="1:54" s="1029" customFormat="1" ht="12" customHeight="1" x14ac:dyDescent="0.2">
      <c r="A68" s="1017"/>
      <c r="B68" s="838" t="s">
        <v>112</v>
      </c>
      <c r="C68" s="1019" t="s">
        <v>1032</v>
      </c>
      <c r="D68" s="1020" t="s">
        <v>807</v>
      </c>
      <c r="E68" s="1021"/>
      <c r="F68" s="1022"/>
      <c r="G68" s="1023"/>
      <c r="H68" s="1023"/>
      <c r="I68" s="1021"/>
      <c r="J68" s="862">
        <v>26983</v>
      </c>
      <c r="K68" s="1021"/>
      <c r="L68" s="878"/>
      <c r="M68" s="1024"/>
      <c r="N68" s="1022"/>
      <c r="O68" s="862"/>
      <c r="P68" s="862"/>
      <c r="Q68" s="876"/>
      <c r="R68" s="878"/>
      <c r="S68" s="862"/>
      <c r="T68" s="878"/>
      <c r="U68" s="862"/>
      <c r="V68" s="878"/>
      <c r="W68" s="862"/>
      <c r="X68" s="878"/>
      <c r="Y68" s="862"/>
      <c r="Z68" s="878"/>
      <c r="AA68" s="862"/>
      <c r="AB68" s="878"/>
      <c r="AC68" s="862"/>
      <c r="AD68" s="878"/>
      <c r="AE68" s="872">
        <f t="shared" si="1"/>
        <v>0</v>
      </c>
      <c r="AF68" s="872">
        <f t="shared" si="5"/>
        <v>26983</v>
      </c>
      <c r="AG68" s="868">
        <f t="shared" si="2"/>
        <v>26983</v>
      </c>
      <c r="AH68" s="1027"/>
      <c r="AI68" s="878"/>
      <c r="AJ68" s="1027"/>
      <c r="AK68" s="878"/>
      <c r="AL68" s="1027"/>
      <c r="AM68" s="878"/>
      <c r="AN68" s="1027"/>
      <c r="AO68" s="878"/>
      <c r="AP68" s="1027"/>
      <c r="AQ68" s="878"/>
      <c r="AR68" s="1027"/>
      <c r="AS68" s="878"/>
      <c r="AT68" s="862"/>
      <c r="AU68" s="878"/>
      <c r="AV68" s="1027"/>
      <c r="AW68" s="878"/>
      <c r="AX68" s="1024"/>
      <c r="AY68" s="1022"/>
      <c r="AZ68" s="1027"/>
      <c r="BA68" s="862"/>
      <c r="BB68" s="1028"/>
    </row>
    <row r="69" spans="1:54" s="851" customFormat="1" ht="12" customHeight="1" x14ac:dyDescent="0.2">
      <c r="A69" s="850"/>
      <c r="B69" s="838" t="s">
        <v>113</v>
      </c>
      <c r="C69" s="761" t="s">
        <v>617</v>
      </c>
      <c r="D69" s="865" t="s">
        <v>818</v>
      </c>
      <c r="E69" s="955"/>
      <c r="F69" s="870"/>
      <c r="G69" s="869"/>
      <c r="H69" s="869"/>
      <c r="I69" s="846">
        <v>21452</v>
      </c>
      <c r="J69" s="845"/>
      <c r="K69" s="955"/>
      <c r="L69" s="847"/>
      <c r="M69" s="869"/>
      <c r="N69" s="870"/>
      <c r="O69" s="845"/>
      <c r="P69" s="845"/>
      <c r="Q69" s="846"/>
      <c r="R69" s="847"/>
      <c r="S69" s="845"/>
      <c r="T69" s="847"/>
      <c r="U69" s="845"/>
      <c r="V69" s="847"/>
      <c r="W69" s="845"/>
      <c r="X69" s="847"/>
      <c r="Y69" s="845"/>
      <c r="Z69" s="847"/>
      <c r="AA69" s="845"/>
      <c r="AB69" s="847"/>
      <c r="AC69" s="845"/>
      <c r="AD69" s="847"/>
      <c r="AE69" s="872">
        <f t="shared" si="1"/>
        <v>21452</v>
      </c>
      <c r="AF69" s="872">
        <f t="shared" si="5"/>
        <v>0</v>
      </c>
      <c r="AG69" s="868">
        <f t="shared" si="2"/>
        <v>21452</v>
      </c>
      <c r="AH69" s="871"/>
      <c r="AI69" s="847"/>
      <c r="AJ69" s="871"/>
      <c r="AK69" s="847"/>
      <c r="AL69" s="871"/>
      <c r="AM69" s="847"/>
      <c r="AN69" s="871"/>
      <c r="AO69" s="847"/>
      <c r="AP69" s="871"/>
      <c r="AQ69" s="847"/>
      <c r="AR69" s="871"/>
      <c r="AS69" s="847"/>
      <c r="AT69" s="845"/>
      <c r="AU69" s="847"/>
      <c r="AV69" s="871"/>
      <c r="AW69" s="847"/>
      <c r="AX69" s="946"/>
      <c r="AY69" s="870"/>
      <c r="AZ69" s="871">
        <f t="shared" si="3"/>
        <v>0</v>
      </c>
      <c r="BA69" s="845">
        <f t="shared" si="4"/>
        <v>0</v>
      </c>
      <c r="BB69" s="933">
        <f t="shared" si="6"/>
        <v>0</v>
      </c>
    </row>
    <row r="70" spans="1:54" s="851" customFormat="1" ht="12" customHeight="1" x14ac:dyDescent="0.2">
      <c r="A70" s="850"/>
      <c r="B70" s="838" t="s">
        <v>114</v>
      </c>
      <c r="C70" s="761" t="s">
        <v>610</v>
      </c>
      <c r="D70" s="865" t="s">
        <v>806</v>
      </c>
      <c r="E70" s="955"/>
      <c r="F70" s="869"/>
      <c r="G70" s="959"/>
      <c r="H70" s="869"/>
      <c r="I70" s="846">
        <v>11494</v>
      </c>
      <c r="J70" s="845">
        <v>51506</v>
      </c>
      <c r="K70" s="955"/>
      <c r="L70" s="847"/>
      <c r="M70" s="869"/>
      <c r="N70" s="870"/>
      <c r="O70" s="845"/>
      <c r="P70" s="845"/>
      <c r="Q70" s="846"/>
      <c r="R70" s="847"/>
      <c r="S70" s="845"/>
      <c r="T70" s="847"/>
      <c r="U70" s="845"/>
      <c r="V70" s="847"/>
      <c r="W70" s="845"/>
      <c r="X70" s="847"/>
      <c r="Y70" s="845"/>
      <c r="Z70" s="847"/>
      <c r="AA70" s="845"/>
      <c r="AB70" s="847"/>
      <c r="AC70" s="845"/>
      <c r="AD70" s="847"/>
      <c r="AE70" s="872">
        <f t="shared" si="1"/>
        <v>11494</v>
      </c>
      <c r="AF70" s="872">
        <f t="shared" si="5"/>
        <v>51506</v>
      </c>
      <c r="AG70" s="868">
        <f t="shared" si="2"/>
        <v>63000</v>
      </c>
      <c r="AH70" s="871"/>
      <c r="AI70" s="847"/>
      <c r="AJ70" s="871"/>
      <c r="AK70" s="847"/>
      <c r="AL70" s="871"/>
      <c r="AM70" s="847"/>
      <c r="AN70" s="871"/>
      <c r="AO70" s="847"/>
      <c r="AP70" s="871"/>
      <c r="AQ70" s="847"/>
      <c r="AR70" s="871"/>
      <c r="AS70" s="847"/>
      <c r="AT70" s="845"/>
      <c r="AU70" s="847"/>
      <c r="AV70" s="871"/>
      <c r="AW70" s="847"/>
      <c r="AX70" s="946"/>
      <c r="AY70" s="870"/>
      <c r="AZ70" s="871">
        <f t="shared" si="3"/>
        <v>0</v>
      </c>
      <c r="BA70" s="845">
        <f t="shared" si="4"/>
        <v>0</v>
      </c>
      <c r="BB70" s="933">
        <f t="shared" si="6"/>
        <v>0</v>
      </c>
    </row>
    <row r="71" spans="1:54" s="851" customFormat="1" ht="12" customHeight="1" x14ac:dyDescent="0.2">
      <c r="A71" s="850"/>
      <c r="B71" s="838" t="s">
        <v>115</v>
      </c>
      <c r="C71" s="618" t="s">
        <v>541</v>
      </c>
      <c r="D71" s="864" t="s">
        <v>806</v>
      </c>
      <c r="E71" s="955"/>
      <c r="F71" s="869"/>
      <c r="G71" s="959"/>
      <c r="H71" s="869"/>
      <c r="I71" s="959"/>
      <c r="J71" s="845"/>
      <c r="K71" s="955"/>
      <c r="L71" s="847"/>
      <c r="M71" s="869"/>
      <c r="N71" s="870"/>
      <c r="O71" s="845"/>
      <c r="P71" s="845"/>
      <c r="Q71" s="846"/>
      <c r="R71" s="847"/>
      <c r="S71" s="845"/>
      <c r="T71" s="847"/>
      <c r="U71" s="845"/>
      <c r="V71" s="847"/>
      <c r="W71" s="845"/>
      <c r="X71" s="847"/>
      <c r="Y71" s="845"/>
      <c r="Z71" s="847"/>
      <c r="AA71" s="845"/>
      <c r="AB71" s="847"/>
      <c r="AC71" s="845"/>
      <c r="AD71" s="847"/>
      <c r="AE71" s="872">
        <f t="shared" si="1"/>
        <v>0</v>
      </c>
      <c r="AF71" s="872">
        <f t="shared" si="5"/>
        <v>0</v>
      </c>
      <c r="AG71" s="868">
        <f t="shared" si="2"/>
        <v>0</v>
      </c>
      <c r="AH71" s="871"/>
      <c r="AI71" s="847"/>
      <c r="AJ71" s="871"/>
      <c r="AK71" s="847"/>
      <c r="AL71" s="871"/>
      <c r="AM71" s="847"/>
      <c r="AN71" s="871"/>
      <c r="AO71" s="847"/>
      <c r="AP71" s="871"/>
      <c r="AQ71" s="847"/>
      <c r="AR71" s="871"/>
      <c r="AS71" s="847"/>
      <c r="AT71" s="845"/>
      <c r="AU71" s="847"/>
      <c r="AV71" s="871"/>
      <c r="AW71" s="847"/>
      <c r="AX71" s="946"/>
      <c r="AY71" s="870"/>
      <c r="AZ71" s="871">
        <f t="shared" si="3"/>
        <v>0</v>
      </c>
      <c r="BA71" s="845">
        <f t="shared" si="4"/>
        <v>0</v>
      </c>
      <c r="BB71" s="933">
        <f t="shared" si="6"/>
        <v>0</v>
      </c>
    </row>
    <row r="72" spans="1:54" s="851" customFormat="1" ht="12" customHeight="1" x14ac:dyDescent="0.2">
      <c r="A72" s="850"/>
      <c r="B72" s="838" t="s">
        <v>116</v>
      </c>
      <c r="C72" s="633" t="s">
        <v>579</v>
      </c>
      <c r="D72" s="864" t="s">
        <v>806</v>
      </c>
      <c r="E72" s="955"/>
      <c r="F72" s="869"/>
      <c r="G72" s="959"/>
      <c r="H72" s="869"/>
      <c r="I72" s="959"/>
      <c r="J72" s="845">
        <v>5000</v>
      </c>
      <c r="K72" s="955"/>
      <c r="L72" s="847"/>
      <c r="M72" s="869"/>
      <c r="N72" s="870"/>
      <c r="O72" s="845"/>
      <c r="P72" s="845"/>
      <c r="Q72" s="846"/>
      <c r="R72" s="847"/>
      <c r="S72" s="845"/>
      <c r="T72" s="847"/>
      <c r="U72" s="845"/>
      <c r="V72" s="847"/>
      <c r="W72" s="845"/>
      <c r="X72" s="847"/>
      <c r="Y72" s="845"/>
      <c r="Z72" s="847"/>
      <c r="AA72" s="845"/>
      <c r="AB72" s="847"/>
      <c r="AC72" s="845"/>
      <c r="AD72" s="847"/>
      <c r="AE72" s="872">
        <f t="shared" si="1"/>
        <v>0</v>
      </c>
      <c r="AF72" s="872">
        <f t="shared" si="5"/>
        <v>5000</v>
      </c>
      <c r="AG72" s="868">
        <f t="shared" si="2"/>
        <v>5000</v>
      </c>
      <c r="AH72" s="871"/>
      <c r="AI72" s="847"/>
      <c r="AJ72" s="871"/>
      <c r="AK72" s="847"/>
      <c r="AL72" s="871"/>
      <c r="AM72" s="847"/>
      <c r="AN72" s="871"/>
      <c r="AO72" s="847"/>
      <c r="AP72" s="871"/>
      <c r="AQ72" s="847"/>
      <c r="AR72" s="871"/>
      <c r="AS72" s="847"/>
      <c r="AT72" s="845"/>
      <c r="AU72" s="847"/>
      <c r="AV72" s="871"/>
      <c r="AW72" s="847"/>
      <c r="AX72" s="946"/>
      <c r="AY72" s="870"/>
      <c r="AZ72" s="871">
        <f t="shared" si="3"/>
        <v>0</v>
      </c>
      <c r="BA72" s="845">
        <f t="shared" si="4"/>
        <v>0</v>
      </c>
      <c r="BB72" s="933">
        <f t="shared" si="6"/>
        <v>0</v>
      </c>
    </row>
    <row r="73" spans="1:54" s="851" customFormat="1" ht="12" customHeight="1" x14ac:dyDescent="0.2">
      <c r="A73" s="850"/>
      <c r="B73" s="838" t="s">
        <v>543</v>
      </c>
      <c r="C73" s="633" t="s">
        <v>524</v>
      </c>
      <c r="D73" s="864" t="s">
        <v>807</v>
      </c>
      <c r="E73" s="845"/>
      <c r="F73" s="845">
        <v>1900</v>
      </c>
      <c r="G73" s="846"/>
      <c r="H73" s="845">
        <v>250</v>
      </c>
      <c r="I73" s="959"/>
      <c r="J73" s="845">
        <v>350</v>
      </c>
      <c r="K73" s="955"/>
      <c r="L73" s="847"/>
      <c r="M73" s="869"/>
      <c r="N73" s="870"/>
      <c r="O73" s="845"/>
      <c r="P73" s="845"/>
      <c r="Q73" s="846"/>
      <c r="R73" s="847"/>
      <c r="S73" s="845"/>
      <c r="T73" s="847"/>
      <c r="U73" s="845"/>
      <c r="V73" s="847"/>
      <c r="W73" s="845"/>
      <c r="X73" s="847"/>
      <c r="Y73" s="845"/>
      <c r="Z73" s="847"/>
      <c r="AA73" s="845"/>
      <c r="AB73" s="847"/>
      <c r="AC73" s="845"/>
      <c r="AD73" s="847"/>
      <c r="AE73" s="872">
        <f t="shared" si="1"/>
        <v>0</v>
      </c>
      <c r="AF73" s="872">
        <f t="shared" si="5"/>
        <v>2500</v>
      </c>
      <c r="AG73" s="868">
        <f t="shared" si="2"/>
        <v>2500</v>
      </c>
      <c r="AH73" s="871"/>
      <c r="AI73" s="847"/>
      <c r="AJ73" s="871"/>
      <c r="AK73" s="847"/>
      <c r="AL73" s="871"/>
      <c r="AM73" s="847"/>
      <c r="AN73" s="871"/>
      <c r="AO73" s="847"/>
      <c r="AP73" s="871"/>
      <c r="AQ73" s="847"/>
      <c r="AR73" s="871"/>
      <c r="AS73" s="847"/>
      <c r="AT73" s="845"/>
      <c r="AU73" s="847"/>
      <c r="AV73" s="871"/>
      <c r="AW73" s="847"/>
      <c r="AX73" s="946"/>
      <c r="AY73" s="870"/>
      <c r="AZ73" s="871">
        <f t="shared" si="3"/>
        <v>0</v>
      </c>
      <c r="BA73" s="845">
        <f t="shared" si="4"/>
        <v>0</v>
      </c>
      <c r="BB73" s="933">
        <f t="shared" si="6"/>
        <v>0</v>
      </c>
    </row>
    <row r="74" spans="1:54" s="851" customFormat="1" ht="12" customHeight="1" x14ac:dyDescent="0.2">
      <c r="A74" s="850"/>
      <c r="B74" s="838" t="s">
        <v>544</v>
      </c>
      <c r="C74" s="618" t="s">
        <v>607</v>
      </c>
      <c r="D74" s="864">
        <v>104036</v>
      </c>
      <c r="E74" s="953"/>
      <c r="F74" s="952"/>
      <c r="G74" s="951"/>
      <c r="H74" s="951"/>
      <c r="I74" s="839">
        <v>62</v>
      </c>
      <c r="J74" s="845">
        <v>338</v>
      </c>
      <c r="K74" s="956"/>
      <c r="L74" s="860"/>
      <c r="M74" s="951"/>
      <c r="N74" s="952"/>
      <c r="O74" s="861"/>
      <c r="P74" s="843"/>
      <c r="Q74" s="839"/>
      <c r="R74" s="842"/>
      <c r="S74" s="843"/>
      <c r="T74" s="842"/>
      <c r="U74" s="843"/>
      <c r="V74" s="842"/>
      <c r="W74" s="843"/>
      <c r="X74" s="842"/>
      <c r="Y74" s="843"/>
      <c r="Z74" s="842"/>
      <c r="AA74" s="843"/>
      <c r="AB74" s="842"/>
      <c r="AC74" s="843"/>
      <c r="AD74" s="842"/>
      <c r="AE74" s="872">
        <f t="shared" si="1"/>
        <v>62</v>
      </c>
      <c r="AF74" s="872">
        <f t="shared" si="5"/>
        <v>338</v>
      </c>
      <c r="AG74" s="868">
        <f t="shared" si="2"/>
        <v>400</v>
      </c>
      <c r="AH74" s="871"/>
      <c r="AI74" s="847"/>
      <c r="AJ74" s="871"/>
      <c r="AK74" s="847"/>
      <c r="AL74" s="871"/>
      <c r="AM74" s="847"/>
      <c r="AN74" s="871"/>
      <c r="AO74" s="847"/>
      <c r="AP74" s="871"/>
      <c r="AQ74" s="847"/>
      <c r="AR74" s="871"/>
      <c r="AS74" s="847"/>
      <c r="AT74" s="845"/>
      <c r="AU74" s="847"/>
      <c r="AV74" s="871"/>
      <c r="AW74" s="847"/>
      <c r="AX74" s="946"/>
      <c r="AY74" s="870"/>
      <c r="AZ74" s="871">
        <f t="shared" si="3"/>
        <v>0</v>
      </c>
      <c r="BA74" s="845">
        <f t="shared" si="4"/>
        <v>0</v>
      </c>
      <c r="BB74" s="933">
        <f t="shared" si="6"/>
        <v>0</v>
      </c>
    </row>
    <row r="75" spans="1:54" s="851" customFormat="1" ht="18.75" customHeight="1" x14ac:dyDescent="0.2">
      <c r="A75" s="850"/>
      <c r="B75" s="838" t="s">
        <v>596</v>
      </c>
      <c r="C75" s="1019" t="s">
        <v>895</v>
      </c>
      <c r="D75" s="865" t="s">
        <v>813</v>
      </c>
      <c r="E75" s="869"/>
      <c r="F75" s="870"/>
      <c r="G75" s="869"/>
      <c r="H75" s="870"/>
      <c r="I75" s="869"/>
      <c r="J75" s="845">
        <v>15000</v>
      </c>
      <c r="K75" s="955"/>
      <c r="L75" s="847"/>
      <c r="M75" s="869"/>
      <c r="N75" s="870"/>
      <c r="O75" s="845"/>
      <c r="P75" s="847"/>
      <c r="Q75" s="845"/>
      <c r="R75" s="847"/>
      <c r="S75" s="845"/>
      <c r="T75" s="847"/>
      <c r="U75" s="845"/>
      <c r="V75" s="847"/>
      <c r="W75" s="845"/>
      <c r="X75" s="847"/>
      <c r="Y75" s="845"/>
      <c r="Z75" s="847"/>
      <c r="AA75" s="845"/>
      <c r="AB75" s="847"/>
      <c r="AC75" s="845"/>
      <c r="AD75" s="847">
        <f>'hitelállomány '!H12+'hitelállomány '!J12</f>
        <v>194474</v>
      </c>
      <c r="AE75" s="872">
        <f t="shared" ref="AE75:AE83" si="7">E75+G75+I75+K75+M75+O75+Q75+S75+U75+Y75+AC75+AA75+W75</f>
        <v>0</v>
      </c>
      <c r="AF75" s="872">
        <f t="shared" si="5"/>
        <v>209474</v>
      </c>
      <c r="AG75" s="868">
        <f t="shared" si="2"/>
        <v>209474</v>
      </c>
      <c r="AH75" s="871"/>
      <c r="AI75" s="847"/>
      <c r="AJ75" s="871"/>
      <c r="AK75" s="847"/>
      <c r="AL75" s="871"/>
      <c r="AM75" s="847">
        <v>25890</v>
      </c>
      <c r="AN75" s="871"/>
      <c r="AO75" s="847"/>
      <c r="AP75" s="871"/>
      <c r="AQ75" s="847"/>
      <c r="AR75" s="871"/>
      <c r="AS75" s="847"/>
      <c r="AT75" s="845"/>
      <c r="AU75" s="847"/>
      <c r="AV75" s="871"/>
      <c r="AW75" s="847"/>
      <c r="AX75" s="946"/>
      <c r="AY75" s="870"/>
      <c r="AZ75" s="871">
        <f t="shared" si="3"/>
        <v>0</v>
      </c>
      <c r="BA75" s="845">
        <f t="shared" si="4"/>
        <v>25890</v>
      </c>
      <c r="BB75" s="933">
        <f t="shared" si="6"/>
        <v>25890</v>
      </c>
    </row>
    <row r="76" spans="1:54" s="851" customFormat="1" ht="12" customHeight="1" x14ac:dyDescent="0.2">
      <c r="A76" s="850"/>
      <c r="B76" s="838" t="s">
        <v>597</v>
      </c>
      <c r="C76" s="761" t="s">
        <v>990</v>
      </c>
      <c r="D76" s="865">
        <v>900060</v>
      </c>
      <c r="E76" s="869"/>
      <c r="F76" s="870"/>
      <c r="G76" s="869"/>
      <c r="H76" s="870"/>
      <c r="I76" s="869"/>
      <c r="J76" s="869"/>
      <c r="K76" s="955"/>
      <c r="L76" s="847"/>
      <c r="M76" s="869"/>
      <c r="N76" s="870"/>
      <c r="O76" s="845"/>
      <c r="P76" s="847"/>
      <c r="Q76" s="845"/>
      <c r="R76" s="847"/>
      <c r="S76" s="845"/>
      <c r="T76" s="847"/>
      <c r="U76" s="845"/>
      <c r="V76" s="847"/>
      <c r="W76" s="845"/>
      <c r="X76" s="847"/>
      <c r="Y76" s="845"/>
      <c r="Z76" s="847"/>
      <c r="AA76" s="845"/>
      <c r="AB76" s="847"/>
      <c r="AC76" s="845"/>
      <c r="AD76" s="847"/>
      <c r="AE76" s="872">
        <f t="shared" si="7"/>
        <v>0</v>
      </c>
      <c r="AF76" s="872">
        <f t="shared" ref="AF76:AF83" si="8">F76+H76+J76+L76+N76+P76+R76+T76+V76+Z76+AD76+AB76+X76</f>
        <v>0</v>
      </c>
      <c r="AG76" s="868">
        <f t="shared" si="2"/>
        <v>0</v>
      </c>
      <c r="AH76" s="871"/>
      <c r="AI76" s="847"/>
      <c r="AJ76" s="871"/>
      <c r="AK76" s="847"/>
      <c r="AL76" s="871"/>
      <c r="AM76" s="847"/>
      <c r="AN76" s="871"/>
      <c r="AO76" s="847"/>
      <c r="AP76" s="871"/>
      <c r="AQ76" s="847"/>
      <c r="AR76" s="871"/>
      <c r="AS76" s="847"/>
      <c r="AT76" s="845"/>
      <c r="AU76" s="847"/>
      <c r="AV76" s="871"/>
      <c r="AW76" s="847"/>
      <c r="AX76" s="946"/>
      <c r="AY76" s="870">
        <v>0</v>
      </c>
      <c r="AZ76" s="871">
        <f t="shared" si="3"/>
        <v>0</v>
      </c>
      <c r="BA76" s="845">
        <f t="shared" si="4"/>
        <v>0</v>
      </c>
      <c r="BB76" s="933">
        <f t="shared" si="6"/>
        <v>0</v>
      </c>
    </row>
    <row r="77" spans="1:54" s="851" customFormat="1" ht="12" customHeight="1" x14ac:dyDescent="0.2">
      <c r="A77" s="850"/>
      <c r="B77" s="838" t="s">
        <v>598</v>
      </c>
      <c r="C77" s="848" t="s">
        <v>722</v>
      </c>
      <c r="D77" s="864" t="s">
        <v>807</v>
      </c>
      <c r="E77" s="869"/>
      <c r="F77" s="870"/>
      <c r="G77" s="869"/>
      <c r="H77" s="870"/>
      <c r="I77" s="869"/>
      <c r="J77" s="845"/>
      <c r="K77" s="955"/>
      <c r="L77" s="847"/>
      <c r="M77" s="946"/>
      <c r="N77" s="870"/>
      <c r="O77" s="845"/>
      <c r="P77" s="847"/>
      <c r="Q77" s="845"/>
      <c r="R77" s="847"/>
      <c r="S77" s="845"/>
      <c r="T77" s="847">
        <f>'felhalm. kiad.  '!G45</f>
        <v>0</v>
      </c>
      <c r="U77" s="845"/>
      <c r="V77" s="847"/>
      <c r="W77" s="845"/>
      <c r="X77" s="847"/>
      <c r="Y77" s="845"/>
      <c r="Z77" s="847"/>
      <c r="AA77" s="845"/>
      <c r="AB77" s="847"/>
      <c r="AC77" s="845"/>
      <c r="AD77" s="847"/>
      <c r="AE77" s="872">
        <f t="shared" si="7"/>
        <v>0</v>
      </c>
      <c r="AF77" s="872">
        <f t="shared" si="8"/>
        <v>0</v>
      </c>
      <c r="AG77" s="868">
        <f t="shared" si="2"/>
        <v>0</v>
      </c>
      <c r="AH77" s="940"/>
      <c r="AI77" s="847"/>
      <c r="AJ77" s="845"/>
      <c r="AK77" s="847"/>
      <c r="AL77" s="871"/>
      <c r="AM77" s="847"/>
      <c r="AN77" s="871"/>
      <c r="AO77" s="847"/>
      <c r="AP77" s="871"/>
      <c r="AQ77" s="847"/>
      <c r="AR77" s="871"/>
      <c r="AS77" s="847"/>
      <c r="AT77" s="845"/>
      <c r="AU77" s="847"/>
      <c r="AV77" s="871"/>
      <c r="AW77" s="847"/>
      <c r="AX77" s="946"/>
      <c r="AY77" s="870"/>
      <c r="AZ77" s="871">
        <f t="shared" si="3"/>
        <v>0</v>
      </c>
      <c r="BA77" s="845">
        <f t="shared" si="4"/>
        <v>0</v>
      </c>
      <c r="BB77" s="933">
        <f t="shared" si="6"/>
        <v>0</v>
      </c>
    </row>
    <row r="78" spans="1:54" s="851" customFormat="1" ht="12" customHeight="1" x14ac:dyDescent="0.2">
      <c r="A78" s="850"/>
      <c r="B78" s="838" t="s">
        <v>991</v>
      </c>
      <c r="C78" s="848" t="s">
        <v>720</v>
      </c>
      <c r="D78" s="864" t="s">
        <v>807</v>
      </c>
      <c r="E78" s="869"/>
      <c r="F78" s="870"/>
      <c r="G78" s="869"/>
      <c r="H78" s="870"/>
      <c r="I78" s="845"/>
      <c r="J78" s="845"/>
      <c r="K78" s="955"/>
      <c r="L78" s="847"/>
      <c r="M78" s="946"/>
      <c r="N78" s="870"/>
      <c r="O78" s="845"/>
      <c r="P78" s="847"/>
      <c r="Q78" s="845"/>
      <c r="R78" s="847"/>
      <c r="S78" s="845"/>
      <c r="T78" s="847"/>
      <c r="U78" s="845"/>
      <c r="V78" s="847"/>
      <c r="W78" s="845"/>
      <c r="X78" s="847"/>
      <c r="Y78" s="845"/>
      <c r="Z78" s="847"/>
      <c r="AA78" s="845"/>
      <c r="AB78" s="847"/>
      <c r="AC78" s="845"/>
      <c r="AD78" s="847"/>
      <c r="AE78" s="872">
        <f t="shared" si="7"/>
        <v>0</v>
      </c>
      <c r="AF78" s="872">
        <f t="shared" si="8"/>
        <v>0</v>
      </c>
      <c r="AG78" s="868">
        <f t="shared" si="2"/>
        <v>0</v>
      </c>
      <c r="AH78" s="871"/>
      <c r="AI78" s="847"/>
      <c r="AJ78" s="871"/>
      <c r="AK78" s="847"/>
      <c r="AL78" s="871"/>
      <c r="AM78" s="847"/>
      <c r="AN78" s="871"/>
      <c r="AO78" s="847"/>
      <c r="AP78" s="871"/>
      <c r="AQ78" s="847"/>
      <c r="AR78" s="871"/>
      <c r="AS78" s="847"/>
      <c r="AT78" s="845"/>
      <c r="AU78" s="847"/>
      <c r="AV78" s="871"/>
      <c r="AW78" s="847"/>
      <c r="AX78" s="946"/>
      <c r="AY78" s="870"/>
      <c r="AZ78" s="871">
        <f t="shared" si="3"/>
        <v>0</v>
      </c>
      <c r="BA78" s="845">
        <f t="shared" si="4"/>
        <v>0</v>
      </c>
      <c r="BB78" s="933">
        <f t="shared" si="6"/>
        <v>0</v>
      </c>
    </row>
    <row r="79" spans="1:54" s="851" customFormat="1" ht="12" customHeight="1" x14ac:dyDescent="0.2">
      <c r="A79" s="853"/>
      <c r="B79" s="1245" t="s">
        <v>992</v>
      </c>
      <c r="C79" s="848" t="s">
        <v>721</v>
      </c>
      <c r="D79" s="864" t="s">
        <v>807</v>
      </c>
      <c r="E79" s="869"/>
      <c r="F79" s="870"/>
      <c r="G79" s="869"/>
      <c r="H79" s="870"/>
      <c r="I79" s="869"/>
      <c r="J79" s="845"/>
      <c r="K79" s="955"/>
      <c r="L79" s="847"/>
      <c r="M79" s="946"/>
      <c r="N79" s="870"/>
      <c r="O79" s="845"/>
      <c r="P79" s="847"/>
      <c r="Q79" s="845"/>
      <c r="R79" s="847"/>
      <c r="S79" s="845"/>
      <c r="T79" s="847"/>
      <c r="U79" s="845"/>
      <c r="V79" s="847"/>
      <c r="W79" s="845"/>
      <c r="X79" s="847"/>
      <c r="Y79" s="845"/>
      <c r="Z79" s="847"/>
      <c r="AA79" s="845"/>
      <c r="AB79" s="847"/>
      <c r="AC79" s="845"/>
      <c r="AD79" s="847"/>
      <c r="AE79" s="872">
        <f t="shared" si="7"/>
        <v>0</v>
      </c>
      <c r="AF79" s="872">
        <f t="shared" si="8"/>
        <v>0</v>
      </c>
      <c r="AG79" s="868">
        <f t="shared" ref="AG79:AG83" si="9">AE79+AF79</f>
        <v>0</v>
      </c>
      <c r="AH79" s="871"/>
      <c r="AI79" s="847"/>
      <c r="AJ79" s="871"/>
      <c r="AK79" s="847"/>
      <c r="AL79" s="871"/>
      <c r="AM79" s="847"/>
      <c r="AN79" s="871"/>
      <c r="AO79" s="847"/>
      <c r="AP79" s="871"/>
      <c r="AQ79" s="847"/>
      <c r="AR79" s="871"/>
      <c r="AS79" s="847"/>
      <c r="AT79" s="845"/>
      <c r="AU79" s="847"/>
      <c r="AV79" s="871"/>
      <c r="AW79" s="847"/>
      <c r="AX79" s="946"/>
      <c r="AY79" s="870"/>
      <c r="AZ79" s="871">
        <f t="shared" ref="AZ79:AZ84" si="10">AH79+AJ79+AL79+AN79+AP79+AR79+AV79+AX79+AT79</f>
        <v>0</v>
      </c>
      <c r="BA79" s="845">
        <f t="shared" ref="BA79:BA84" si="11">AI79+AK79+AM79+AO79+AQ79+AS79+AW79+AY79+AU79</f>
        <v>0</v>
      </c>
      <c r="BB79" s="933">
        <f t="shared" si="6"/>
        <v>0</v>
      </c>
    </row>
    <row r="80" spans="1:54" s="851" customFormat="1" ht="16.5" customHeight="1" x14ac:dyDescent="0.2">
      <c r="A80" s="853"/>
      <c r="B80" s="1245" t="s">
        <v>993</v>
      </c>
      <c r="C80" s="840" t="s">
        <v>778</v>
      </c>
      <c r="D80" s="864" t="s">
        <v>806</v>
      </c>
      <c r="E80" s="869"/>
      <c r="F80" s="870"/>
      <c r="G80" s="869"/>
      <c r="H80" s="870"/>
      <c r="I80" s="845"/>
      <c r="J80" s="845">
        <v>7274</v>
      </c>
      <c r="K80" s="955"/>
      <c r="L80" s="847"/>
      <c r="M80" s="946"/>
      <c r="N80" s="870"/>
      <c r="O80" s="845"/>
      <c r="P80" s="847"/>
      <c r="Q80" s="845"/>
      <c r="R80" s="847"/>
      <c r="S80" s="845"/>
      <c r="T80" s="847"/>
      <c r="U80" s="845"/>
      <c r="V80" s="847"/>
      <c r="W80" s="845"/>
      <c r="X80" s="847"/>
      <c r="Y80" s="845"/>
      <c r="Z80" s="847"/>
      <c r="AA80" s="845"/>
      <c r="AB80" s="847"/>
      <c r="AC80" s="845"/>
      <c r="AD80" s="847"/>
      <c r="AE80" s="872">
        <f t="shared" si="7"/>
        <v>0</v>
      </c>
      <c r="AF80" s="872">
        <f t="shared" si="8"/>
        <v>7274</v>
      </c>
      <c r="AG80" s="868">
        <f t="shared" si="9"/>
        <v>7274</v>
      </c>
      <c r="AI80" s="847">
        <f>'tám, végl. pe.átv  '!C27</f>
        <v>11336</v>
      </c>
      <c r="AJ80" s="871"/>
      <c r="AK80" s="847"/>
      <c r="AL80" s="871"/>
      <c r="AM80" s="847"/>
      <c r="AN80" s="871"/>
      <c r="AO80" s="847"/>
      <c r="AP80" s="871"/>
      <c r="AQ80" s="847"/>
      <c r="AR80" s="871"/>
      <c r="AS80" s="847"/>
      <c r="AT80" s="845"/>
      <c r="AU80" s="847"/>
      <c r="AV80" s="871"/>
      <c r="AW80" s="847"/>
      <c r="AX80" s="946"/>
      <c r="AY80" s="870"/>
      <c r="AZ80" s="871">
        <f t="shared" si="10"/>
        <v>0</v>
      </c>
      <c r="BA80" s="845">
        <f t="shared" si="11"/>
        <v>11336</v>
      </c>
      <c r="BB80" s="933">
        <f t="shared" si="6"/>
        <v>11336</v>
      </c>
    </row>
    <row r="81" spans="1:54" s="851" customFormat="1" ht="16.5" customHeight="1" x14ac:dyDescent="0.2">
      <c r="A81" s="853"/>
      <c r="B81" s="1245" t="s">
        <v>1059</v>
      </c>
      <c r="C81" s="840" t="s">
        <v>747</v>
      </c>
      <c r="D81" s="864"/>
      <c r="E81" s="869"/>
      <c r="F81" s="870"/>
      <c r="G81" s="869"/>
      <c r="H81" s="870"/>
      <c r="I81" s="845"/>
      <c r="J81" s="845">
        <v>15000</v>
      </c>
      <c r="K81" s="955"/>
      <c r="L81" s="847"/>
      <c r="M81" s="946"/>
      <c r="N81" s="870"/>
      <c r="O81" s="845"/>
      <c r="P81" s="847"/>
      <c r="Q81" s="845"/>
      <c r="R81" s="847"/>
      <c r="S81" s="845"/>
      <c r="T81" s="847"/>
      <c r="U81" s="845"/>
      <c r="V81" s="847"/>
      <c r="W81" s="845"/>
      <c r="X81" s="847"/>
      <c r="Y81" s="845"/>
      <c r="Z81" s="847"/>
      <c r="AA81" s="845"/>
      <c r="AB81" s="847"/>
      <c r="AC81" s="845"/>
      <c r="AD81" s="847"/>
      <c r="AE81" s="872">
        <f t="shared" si="7"/>
        <v>0</v>
      </c>
      <c r="AF81" s="872">
        <f t="shared" si="8"/>
        <v>15000</v>
      </c>
      <c r="AG81" s="868">
        <f t="shared" si="9"/>
        <v>15000</v>
      </c>
      <c r="AH81" s="871"/>
      <c r="AI81" s="847"/>
      <c r="AJ81" s="871"/>
      <c r="AK81" s="847"/>
      <c r="AL81" s="871"/>
      <c r="AM81" s="847"/>
      <c r="AN81" s="871"/>
      <c r="AO81" s="847"/>
      <c r="AP81" s="871"/>
      <c r="AQ81" s="847"/>
      <c r="AR81" s="871"/>
      <c r="AS81" s="847"/>
      <c r="AT81" s="845"/>
      <c r="AU81" s="847"/>
      <c r="AV81" s="871"/>
      <c r="AW81" s="847"/>
      <c r="AX81" s="946"/>
      <c r="AY81" s="870"/>
      <c r="AZ81" s="871">
        <f t="shared" si="10"/>
        <v>0</v>
      </c>
      <c r="BA81" s="845">
        <f t="shared" si="11"/>
        <v>0</v>
      </c>
      <c r="BB81" s="933">
        <f t="shared" si="6"/>
        <v>0</v>
      </c>
    </row>
    <row r="82" spans="1:54" s="851" customFormat="1" ht="16.5" customHeight="1" x14ac:dyDescent="0.2">
      <c r="A82" s="853"/>
      <c r="B82" s="1245" t="s">
        <v>1060</v>
      </c>
      <c r="C82" s="840" t="s">
        <v>1058</v>
      </c>
      <c r="D82" s="864"/>
      <c r="E82" s="869"/>
      <c r="F82" s="870"/>
      <c r="G82" s="869"/>
      <c r="H82" s="870"/>
      <c r="I82" s="845"/>
      <c r="J82" s="845">
        <v>10000</v>
      </c>
      <c r="K82" s="955"/>
      <c r="L82" s="847"/>
      <c r="M82" s="946"/>
      <c r="N82" s="870"/>
      <c r="O82" s="845"/>
      <c r="P82" s="847"/>
      <c r="Q82" s="845"/>
      <c r="R82" s="847"/>
      <c r="S82" s="845"/>
      <c r="T82" s="847"/>
      <c r="U82" s="845"/>
      <c r="V82" s="847"/>
      <c r="W82" s="845"/>
      <c r="X82" s="847"/>
      <c r="Y82" s="845"/>
      <c r="Z82" s="847"/>
      <c r="AA82" s="845"/>
      <c r="AB82" s="847"/>
      <c r="AC82" s="845"/>
      <c r="AD82" s="847"/>
      <c r="AE82" s="872">
        <f t="shared" si="7"/>
        <v>0</v>
      </c>
      <c r="AF82" s="872">
        <f t="shared" si="8"/>
        <v>10000</v>
      </c>
      <c r="AG82" s="868">
        <f t="shared" si="9"/>
        <v>10000</v>
      </c>
      <c r="AH82" s="871"/>
      <c r="AI82" s="847"/>
      <c r="AJ82" s="871"/>
      <c r="AK82" s="847"/>
      <c r="AL82" s="871"/>
      <c r="AM82" s="847"/>
      <c r="AN82" s="871"/>
      <c r="AO82" s="847"/>
      <c r="AP82" s="871"/>
      <c r="AQ82" s="847"/>
      <c r="AR82" s="871"/>
      <c r="AS82" s="847"/>
      <c r="AT82" s="845"/>
      <c r="AU82" s="847"/>
      <c r="AV82" s="871"/>
      <c r="AW82" s="847"/>
      <c r="AX82" s="946"/>
      <c r="AY82" s="870"/>
      <c r="AZ82" s="871">
        <f t="shared" si="10"/>
        <v>0</v>
      </c>
      <c r="BA82" s="845">
        <f t="shared" si="11"/>
        <v>0</v>
      </c>
      <c r="BB82" s="933">
        <f t="shared" si="6"/>
        <v>0</v>
      </c>
    </row>
    <row r="83" spans="1:54" s="851" customFormat="1" ht="31.5" customHeight="1" thickBot="1" x14ac:dyDescent="0.25">
      <c r="A83" s="853"/>
      <c r="B83" s="1051" t="s">
        <v>1083</v>
      </c>
      <c r="C83" s="633" t="s">
        <v>738</v>
      </c>
      <c r="D83" s="864" t="s">
        <v>819</v>
      </c>
      <c r="E83" s="869"/>
      <c r="F83" s="847">
        <f>'Egyéb ki nem emelt'!C10</f>
        <v>7090</v>
      </c>
      <c r="G83" s="845"/>
      <c r="H83" s="847">
        <f>'Egyéb ki nem emelt'!D10</f>
        <v>1698</v>
      </c>
      <c r="I83" s="869"/>
      <c r="J83" s="845">
        <f>'Egyéb ki nem emelt'!E62</f>
        <v>136703</v>
      </c>
      <c r="K83" s="955"/>
      <c r="L83" s="870"/>
      <c r="M83" s="946"/>
      <c r="N83" s="870"/>
      <c r="O83" s="845"/>
      <c r="P83" s="847"/>
      <c r="Q83" s="845"/>
      <c r="R83" s="847"/>
      <c r="S83" s="845"/>
      <c r="T83" s="847">
        <f>'felhalm. kiad.  '!G55+'felhalm. kiad.  '!G41+'felhalm. kiad.  '!G42</f>
        <v>14592</v>
      </c>
      <c r="U83" s="845"/>
      <c r="V83" s="847"/>
      <c r="W83" s="845"/>
      <c r="X83" s="847"/>
      <c r="Y83" s="845"/>
      <c r="Z83" s="847"/>
      <c r="AA83" s="845"/>
      <c r="AB83" s="881">
        <f>tartalék!C30</f>
        <v>25000</v>
      </c>
      <c r="AC83" s="845"/>
      <c r="AD83" s="847"/>
      <c r="AE83" s="872">
        <f t="shared" si="7"/>
        <v>0</v>
      </c>
      <c r="AF83" s="872">
        <f t="shared" si="8"/>
        <v>185083</v>
      </c>
      <c r="AG83" s="868">
        <f t="shared" si="9"/>
        <v>185083</v>
      </c>
      <c r="AH83" s="871">
        <f>'tám, végl. pe.átv  '!C11+'tám, végl. pe.átv  '!C23+'tám, végl. pe.átv  '!C31-AI83</f>
        <v>336164</v>
      </c>
      <c r="AI83" s="847">
        <v>189387</v>
      </c>
      <c r="AJ83" s="871"/>
      <c r="AK83" s="847">
        <f>'közhatalmi bevételek'!D31-AJ83</f>
        <v>1182874</v>
      </c>
      <c r="AL83" s="871"/>
      <c r="AM83" s="847">
        <v>100347</v>
      </c>
      <c r="AN83" s="871"/>
      <c r="AO83" s="847"/>
      <c r="AP83" s="871"/>
      <c r="AQ83" s="847"/>
      <c r="AR83" s="871"/>
      <c r="AS83" s="847"/>
      <c r="AT83" s="845"/>
      <c r="AU83" s="847"/>
      <c r="AV83" s="871"/>
      <c r="AW83" s="847"/>
      <c r="AX83" s="946">
        <v>0</v>
      </c>
      <c r="AY83" s="847">
        <v>325388</v>
      </c>
      <c r="AZ83" s="871">
        <f t="shared" si="10"/>
        <v>336164</v>
      </c>
      <c r="BA83" s="845">
        <f t="shared" si="11"/>
        <v>1797996</v>
      </c>
      <c r="BB83" s="933">
        <f t="shared" si="6"/>
        <v>2134160</v>
      </c>
    </row>
    <row r="84" spans="1:54" ht="15.6" customHeight="1" thickBot="1" x14ac:dyDescent="0.25">
      <c r="B84" s="854"/>
      <c r="C84" s="857" t="s">
        <v>779</v>
      </c>
      <c r="D84" s="858"/>
      <c r="E84" s="879">
        <f t="shared" ref="E84:AF84" si="12">SUM(E10:E83)</f>
        <v>3610</v>
      </c>
      <c r="F84" s="879">
        <f t="shared" si="12"/>
        <v>45380</v>
      </c>
      <c r="G84" s="879">
        <f t="shared" si="12"/>
        <v>0</v>
      </c>
      <c r="H84" s="879">
        <f t="shared" si="12"/>
        <v>11358</v>
      </c>
      <c r="I84" s="879">
        <f t="shared" si="12"/>
        <v>110508</v>
      </c>
      <c r="J84" s="879">
        <f t="shared" si="12"/>
        <v>681147</v>
      </c>
      <c r="K84" s="879">
        <f t="shared" si="12"/>
        <v>0</v>
      </c>
      <c r="L84" s="879">
        <f t="shared" si="12"/>
        <v>6459</v>
      </c>
      <c r="M84" s="879">
        <f t="shared" si="12"/>
        <v>0</v>
      </c>
      <c r="N84" s="879">
        <f t="shared" si="12"/>
        <v>95339</v>
      </c>
      <c r="O84" s="879">
        <f t="shared" si="12"/>
        <v>119190</v>
      </c>
      <c r="P84" s="879">
        <f t="shared" si="12"/>
        <v>0</v>
      </c>
      <c r="Q84" s="879">
        <f t="shared" si="12"/>
        <v>0</v>
      </c>
      <c r="R84" s="879">
        <f t="shared" si="12"/>
        <v>16309</v>
      </c>
      <c r="S84" s="879">
        <f t="shared" si="12"/>
        <v>573564</v>
      </c>
      <c r="T84" s="879">
        <f t="shared" si="12"/>
        <v>683488</v>
      </c>
      <c r="U84" s="879">
        <f t="shared" si="12"/>
        <v>0</v>
      </c>
      <c r="V84" s="879">
        <f t="shared" si="12"/>
        <v>0</v>
      </c>
      <c r="W84" s="879">
        <f t="shared" si="12"/>
        <v>0</v>
      </c>
      <c r="X84" s="879">
        <f t="shared" si="12"/>
        <v>0</v>
      </c>
      <c r="Y84" s="931">
        <f t="shared" si="12"/>
        <v>0</v>
      </c>
      <c r="Z84" s="879">
        <f t="shared" si="12"/>
        <v>642</v>
      </c>
      <c r="AA84" s="879">
        <f t="shared" si="12"/>
        <v>0</v>
      </c>
      <c r="AB84" s="879">
        <f t="shared" si="12"/>
        <v>25000</v>
      </c>
      <c r="AC84" s="879">
        <f t="shared" si="12"/>
        <v>491042</v>
      </c>
      <c r="AD84" s="879">
        <f t="shared" si="12"/>
        <v>1120003</v>
      </c>
      <c r="AE84" s="879">
        <f t="shared" si="12"/>
        <v>1297914</v>
      </c>
      <c r="AF84" s="879">
        <f t="shared" si="12"/>
        <v>2685125</v>
      </c>
      <c r="AG84" s="880">
        <f>AE84+AF84</f>
        <v>3983039</v>
      </c>
      <c r="AH84" s="941">
        <f t="shared" ref="AH84:AY84" si="13">SUM(AH10:AH83)</f>
        <v>336164</v>
      </c>
      <c r="AI84" s="935">
        <f t="shared" si="13"/>
        <v>202623</v>
      </c>
      <c r="AJ84" s="935">
        <f t="shared" si="13"/>
        <v>0</v>
      </c>
      <c r="AK84" s="935">
        <f t="shared" si="13"/>
        <v>1182874</v>
      </c>
      <c r="AL84" s="935">
        <f t="shared" si="13"/>
        <v>126101</v>
      </c>
      <c r="AM84" s="935">
        <f t="shared" si="13"/>
        <v>132237</v>
      </c>
      <c r="AN84" s="935">
        <f t="shared" si="13"/>
        <v>0</v>
      </c>
      <c r="AO84" s="935">
        <f t="shared" si="13"/>
        <v>5000</v>
      </c>
      <c r="AP84" s="935">
        <f t="shared" si="13"/>
        <v>3591</v>
      </c>
      <c r="AQ84" s="935">
        <f t="shared" si="13"/>
        <v>0</v>
      </c>
      <c r="AR84" s="935">
        <f t="shared" si="13"/>
        <v>633</v>
      </c>
      <c r="AS84" s="935">
        <f t="shared" si="13"/>
        <v>0</v>
      </c>
      <c r="AT84" s="935">
        <f t="shared" si="13"/>
        <v>0</v>
      </c>
      <c r="AU84" s="935">
        <f t="shared" si="13"/>
        <v>2246</v>
      </c>
      <c r="AV84" s="935">
        <f t="shared" si="13"/>
        <v>0</v>
      </c>
      <c r="AW84" s="935">
        <f t="shared" si="13"/>
        <v>0</v>
      </c>
      <c r="AX84" s="935">
        <f t="shared" si="13"/>
        <v>831425</v>
      </c>
      <c r="AY84" s="935">
        <f t="shared" si="13"/>
        <v>1160145</v>
      </c>
      <c r="AZ84" s="923">
        <f t="shared" si="10"/>
        <v>1297914</v>
      </c>
      <c r="BA84" s="937">
        <f t="shared" si="11"/>
        <v>2685125</v>
      </c>
      <c r="BB84" s="938">
        <f>SUM(BB10:BB83)</f>
        <v>3983039</v>
      </c>
    </row>
    <row r="86" spans="1:54" x14ac:dyDescent="0.2">
      <c r="M86" s="606"/>
    </row>
  </sheetData>
  <sheetProtection selectLockedCells="1" selectUnlockedCells="1"/>
  <mergeCells count="68"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8" scale="73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00B050"/>
    <pageSetUpPr fitToPage="1"/>
  </sheetPr>
  <dimension ref="A1:E280"/>
  <sheetViews>
    <sheetView topLeftCell="A43" workbookViewId="0">
      <selection sqref="A1:E1"/>
    </sheetView>
  </sheetViews>
  <sheetFormatPr defaultColWidth="9.140625" defaultRowHeight="12.75" x14ac:dyDescent="0.2"/>
  <cols>
    <col min="1" max="1" width="9.140625" style="1048"/>
    <col min="2" max="2" width="78.42578125" style="1047" bestFit="1" customWidth="1"/>
    <col min="3" max="5" width="16.42578125" style="1047" customWidth="1"/>
    <col min="6" max="16384" width="9.140625" style="1047"/>
  </cols>
  <sheetData>
    <row r="1" spans="1:5" x14ac:dyDescent="0.2">
      <c r="A1" s="1437" t="s">
        <v>1140</v>
      </c>
      <c r="B1" s="1437"/>
      <c r="C1" s="1437"/>
      <c r="D1" s="1437"/>
      <c r="E1" s="1437"/>
    </row>
    <row r="2" spans="1:5" x14ac:dyDescent="0.2">
      <c r="A2" s="1436" t="s">
        <v>73</v>
      </c>
      <c r="B2" s="1436"/>
      <c r="C2" s="1436"/>
      <c r="D2" s="1436"/>
      <c r="E2" s="1436"/>
    </row>
    <row r="3" spans="1:5" x14ac:dyDescent="0.2">
      <c r="A3" s="1436" t="s">
        <v>897</v>
      </c>
      <c r="B3" s="1436"/>
      <c r="C3" s="1436"/>
      <c r="D3" s="1436"/>
      <c r="E3" s="1436"/>
    </row>
    <row r="4" spans="1:5" x14ac:dyDescent="0.2">
      <c r="A4" s="1436" t="s">
        <v>1093</v>
      </c>
      <c r="B4" s="1436"/>
      <c r="C4" s="1436"/>
      <c r="D4" s="1436"/>
      <c r="E4" s="1436"/>
    </row>
    <row r="5" spans="1:5" x14ac:dyDescent="0.2">
      <c r="B5" s="1048"/>
      <c r="C5" s="1048"/>
      <c r="D5" s="1048"/>
      <c r="E5" s="1048"/>
    </row>
    <row r="6" spans="1:5" s="1059" customFormat="1" ht="25.5" x14ac:dyDescent="0.2">
      <c r="A6" s="1064" t="s">
        <v>901</v>
      </c>
      <c r="B6" s="1065" t="s">
        <v>898</v>
      </c>
      <c r="C6" s="1066" t="s">
        <v>899</v>
      </c>
      <c r="D6" s="1066" t="s">
        <v>900</v>
      </c>
      <c r="E6" s="1067" t="s">
        <v>1012</v>
      </c>
    </row>
    <row r="7" spans="1:5" x14ac:dyDescent="0.2">
      <c r="A7" s="1060" t="s">
        <v>302</v>
      </c>
      <c r="B7" s="1061" t="s">
        <v>903</v>
      </c>
      <c r="C7" s="1062">
        <v>5000</v>
      </c>
      <c r="D7" s="1062">
        <v>1000</v>
      </c>
      <c r="E7" s="1063">
        <f>C7+D7</f>
        <v>6000</v>
      </c>
    </row>
    <row r="8" spans="1:5" x14ac:dyDescent="0.2">
      <c r="A8" s="1060" t="s">
        <v>310</v>
      </c>
      <c r="B8" s="1061" t="s">
        <v>904</v>
      </c>
      <c r="C8" s="1062">
        <v>900</v>
      </c>
      <c r="D8" s="1062">
        <v>298</v>
      </c>
      <c r="E8" s="1063">
        <f t="shared" ref="E8:E10" si="0">C8+D8</f>
        <v>1198</v>
      </c>
    </row>
    <row r="9" spans="1:5" ht="13.5" thickBot="1" x14ac:dyDescent="0.25">
      <c r="A9" s="1060" t="s">
        <v>311</v>
      </c>
      <c r="B9" s="1061" t="s">
        <v>905</v>
      </c>
      <c r="C9" s="1062">
        <v>1190</v>
      </c>
      <c r="D9" s="1062">
        <v>400</v>
      </c>
      <c r="E9" s="1063">
        <f t="shared" si="0"/>
        <v>1590</v>
      </c>
    </row>
    <row r="10" spans="1:5" ht="13.5" thickBot="1" x14ac:dyDescent="0.25">
      <c r="A10" s="1068"/>
      <c r="B10" s="1069" t="s">
        <v>396</v>
      </c>
      <c r="C10" s="1070">
        <f>SUM(C7:C9)</f>
        <v>7090</v>
      </c>
      <c r="D10" s="1070">
        <f>SUM(D7:D9)</f>
        <v>1698</v>
      </c>
      <c r="E10" s="1071">
        <f t="shared" si="0"/>
        <v>8788</v>
      </c>
    </row>
    <row r="11" spans="1:5" x14ac:dyDescent="0.2">
      <c r="C11" s="1056"/>
      <c r="D11" s="1056"/>
      <c r="E11" s="1056"/>
    </row>
    <row r="12" spans="1:5" x14ac:dyDescent="0.2">
      <c r="A12" s="1086" t="s">
        <v>848</v>
      </c>
      <c r="B12" s="1087" t="s">
        <v>286</v>
      </c>
      <c r="C12" s="1088"/>
      <c r="D12" s="1088"/>
      <c r="E12" s="1089" t="s">
        <v>902</v>
      </c>
    </row>
    <row r="13" spans="1:5" x14ac:dyDescent="0.2">
      <c r="A13" s="1072" t="s">
        <v>996</v>
      </c>
      <c r="B13" s="1073" t="s">
        <v>997</v>
      </c>
      <c r="C13" s="1062"/>
      <c r="D13" s="1062"/>
      <c r="E13" s="1063"/>
    </row>
    <row r="14" spans="1:5" ht="13.5" customHeight="1" x14ac:dyDescent="0.2">
      <c r="A14" s="1060" t="s">
        <v>302</v>
      </c>
      <c r="B14" s="1074" t="s">
        <v>230</v>
      </c>
      <c r="C14" s="1062"/>
      <c r="D14" s="1062"/>
      <c r="E14" s="1063">
        <v>300</v>
      </c>
    </row>
    <row r="15" spans="1:5" ht="13.5" customHeight="1" x14ac:dyDescent="0.2">
      <c r="A15" s="1060" t="s">
        <v>310</v>
      </c>
      <c r="B15" s="1075" t="s">
        <v>234</v>
      </c>
      <c r="C15" s="1062"/>
      <c r="D15" s="1062"/>
      <c r="E15" s="1063">
        <v>100</v>
      </c>
    </row>
    <row r="16" spans="1:5" ht="13.5" customHeight="1" x14ac:dyDescent="0.2">
      <c r="A16" s="1060" t="s">
        <v>311</v>
      </c>
      <c r="B16" s="1075" t="s">
        <v>237</v>
      </c>
      <c r="C16" s="1062"/>
      <c r="D16" s="1062"/>
      <c r="E16" s="1063">
        <v>10</v>
      </c>
    </row>
    <row r="17" spans="1:5" ht="13.5" customHeight="1" x14ac:dyDescent="0.2">
      <c r="A17" s="1060" t="s">
        <v>312</v>
      </c>
      <c r="B17" s="1052" t="s">
        <v>917</v>
      </c>
      <c r="C17" s="1062"/>
      <c r="D17" s="1062"/>
      <c r="E17" s="1076">
        <v>10</v>
      </c>
    </row>
    <row r="18" spans="1:5" ht="13.5" customHeight="1" x14ac:dyDescent="0.2">
      <c r="A18" s="1060" t="s">
        <v>313</v>
      </c>
      <c r="B18" s="1075" t="s">
        <v>1061</v>
      </c>
      <c r="C18" s="1062"/>
      <c r="D18" s="1062"/>
      <c r="E18" s="1077">
        <v>3050</v>
      </c>
    </row>
    <row r="19" spans="1:5" ht="13.5" customHeight="1" x14ac:dyDescent="0.2">
      <c r="A19" s="1060" t="s">
        <v>314</v>
      </c>
      <c r="B19" s="1053" t="s">
        <v>240</v>
      </c>
      <c r="C19" s="1062"/>
      <c r="D19" s="1062"/>
      <c r="E19" s="1063">
        <v>40</v>
      </c>
    </row>
    <row r="20" spans="1:5" ht="13.5" customHeight="1" x14ac:dyDescent="0.2">
      <c r="A20" s="1060" t="s">
        <v>315</v>
      </c>
      <c r="B20" s="1054" t="s">
        <v>922</v>
      </c>
      <c r="C20" s="1062"/>
      <c r="D20" s="1062"/>
      <c r="E20" s="1063">
        <v>15</v>
      </c>
    </row>
    <row r="21" spans="1:5" ht="13.5" customHeight="1" x14ac:dyDescent="0.2">
      <c r="A21" s="1060" t="s">
        <v>316</v>
      </c>
      <c r="B21" s="1054" t="s">
        <v>925</v>
      </c>
      <c r="C21" s="1062"/>
      <c r="D21" s="1062"/>
      <c r="E21" s="1063">
        <v>30</v>
      </c>
    </row>
    <row r="22" spans="1:5" ht="13.5" customHeight="1" x14ac:dyDescent="0.2">
      <c r="A22" s="1060" t="s">
        <v>317</v>
      </c>
      <c r="B22" s="1055" t="s">
        <v>941</v>
      </c>
      <c r="C22" s="1062"/>
      <c r="D22" s="1062"/>
      <c r="E22" s="1078">
        <v>904</v>
      </c>
    </row>
    <row r="23" spans="1:5" ht="13.5" customHeight="1" x14ac:dyDescent="0.2">
      <c r="A23" s="1060" t="s">
        <v>346</v>
      </c>
      <c r="B23" s="1055" t="s">
        <v>1062</v>
      </c>
      <c r="C23" s="1062"/>
      <c r="D23" s="1062"/>
      <c r="E23" s="1079">
        <v>17</v>
      </c>
    </row>
    <row r="24" spans="1:5" ht="13.5" customHeight="1" x14ac:dyDescent="0.2">
      <c r="A24" s="1060" t="s">
        <v>347</v>
      </c>
      <c r="B24" s="1055" t="s">
        <v>1014</v>
      </c>
      <c r="C24" s="1062"/>
      <c r="D24" s="1062"/>
      <c r="E24" s="1079">
        <v>88</v>
      </c>
    </row>
    <row r="25" spans="1:5" ht="13.5" customHeight="1" x14ac:dyDescent="0.2">
      <c r="A25" s="1060" t="s">
        <v>348</v>
      </c>
      <c r="B25" s="1055" t="s">
        <v>947</v>
      </c>
      <c r="C25" s="1062"/>
      <c r="D25" s="1062"/>
      <c r="E25" s="1079">
        <v>283</v>
      </c>
    </row>
    <row r="26" spans="1:5" ht="13.5" customHeight="1" x14ac:dyDescent="0.2">
      <c r="A26" s="1060" t="s">
        <v>349</v>
      </c>
      <c r="B26" s="1055" t="s">
        <v>950</v>
      </c>
      <c r="C26" s="1062"/>
      <c r="D26" s="1062"/>
      <c r="E26" s="1079">
        <v>9757</v>
      </c>
    </row>
    <row r="27" spans="1:5" ht="13.5" customHeight="1" x14ac:dyDescent="0.2">
      <c r="A27" s="1060" t="s">
        <v>350</v>
      </c>
      <c r="B27" s="1055" t="s">
        <v>953</v>
      </c>
      <c r="C27" s="1062"/>
      <c r="D27" s="1062"/>
      <c r="E27" s="1079">
        <v>5640</v>
      </c>
    </row>
    <row r="28" spans="1:5" ht="13.5" customHeight="1" x14ac:dyDescent="0.2">
      <c r="A28" s="1060" t="s">
        <v>351</v>
      </c>
      <c r="B28" s="1055" t="s">
        <v>955</v>
      </c>
      <c r="C28" s="1062"/>
      <c r="D28" s="1062"/>
      <c r="E28" s="1079">
        <v>217</v>
      </c>
    </row>
    <row r="29" spans="1:5" ht="13.5" customHeight="1" x14ac:dyDescent="0.2">
      <c r="A29" s="1060" t="s">
        <v>352</v>
      </c>
      <c r="B29" s="1081" t="s">
        <v>957</v>
      </c>
      <c r="C29" s="1062"/>
      <c r="D29" s="1062"/>
      <c r="E29" s="1079">
        <v>1524</v>
      </c>
    </row>
    <row r="30" spans="1:5" ht="13.5" customHeight="1" x14ac:dyDescent="0.2">
      <c r="A30" s="1060" t="s">
        <v>353</v>
      </c>
      <c r="B30" s="1080" t="s">
        <v>963</v>
      </c>
      <c r="C30" s="1062"/>
      <c r="D30" s="1062"/>
      <c r="E30" s="1079">
        <v>686</v>
      </c>
    </row>
    <row r="31" spans="1:5" ht="13.5" customHeight="1" x14ac:dyDescent="0.2">
      <c r="A31" s="1060" t="s">
        <v>354</v>
      </c>
      <c r="B31" s="1061" t="s">
        <v>965</v>
      </c>
      <c r="C31" s="1062"/>
      <c r="D31" s="1062"/>
      <c r="E31" s="1063">
        <v>2744</v>
      </c>
    </row>
    <row r="32" spans="1:5" ht="13.5" customHeight="1" x14ac:dyDescent="0.2">
      <c r="A32" s="1060" t="s">
        <v>355</v>
      </c>
      <c r="B32" s="1061" t="s">
        <v>972</v>
      </c>
      <c r="C32" s="1062"/>
      <c r="D32" s="1062"/>
      <c r="E32" s="1063">
        <v>4024</v>
      </c>
    </row>
    <row r="33" spans="1:5" ht="13.5" customHeight="1" x14ac:dyDescent="0.2">
      <c r="A33" s="1060" t="s">
        <v>356</v>
      </c>
      <c r="B33" s="1061" t="s">
        <v>1104</v>
      </c>
      <c r="C33" s="1062"/>
      <c r="D33" s="1062"/>
      <c r="E33" s="1063">
        <v>1372</v>
      </c>
    </row>
    <row r="34" spans="1:5" ht="13.5" customHeight="1" x14ac:dyDescent="0.2">
      <c r="A34" s="1060" t="s">
        <v>357</v>
      </c>
      <c r="B34" s="1061" t="s">
        <v>967</v>
      </c>
      <c r="C34" s="1062"/>
      <c r="D34" s="1062"/>
      <c r="E34" s="1063">
        <v>3536</v>
      </c>
    </row>
    <row r="35" spans="1:5" ht="13.5" customHeight="1" x14ac:dyDescent="0.2">
      <c r="A35" s="1060" t="s">
        <v>358</v>
      </c>
      <c r="B35" s="1081" t="s">
        <v>1114</v>
      </c>
      <c r="C35" s="1062"/>
      <c r="D35" s="1062"/>
      <c r="E35" s="1082">
        <v>5935</v>
      </c>
    </row>
    <row r="36" spans="1:5" ht="13.5" customHeight="1" x14ac:dyDescent="0.2">
      <c r="A36" s="1060" t="s">
        <v>359</v>
      </c>
      <c r="B36" s="1055" t="s">
        <v>969</v>
      </c>
      <c r="C36" s="1062"/>
      <c r="D36" s="1062"/>
      <c r="E36" s="1079">
        <v>2400</v>
      </c>
    </row>
    <row r="37" spans="1:5" ht="13.5" customHeight="1" x14ac:dyDescent="0.2">
      <c r="A37" s="1060" t="s">
        <v>360</v>
      </c>
      <c r="B37" s="1083" t="s">
        <v>970</v>
      </c>
      <c r="C37" s="1062"/>
      <c r="D37" s="1062"/>
      <c r="E37" s="1063">
        <v>26</v>
      </c>
    </row>
    <row r="38" spans="1:5" ht="13.5" customHeight="1" x14ac:dyDescent="0.2">
      <c r="A38" s="1060" t="s">
        <v>361</v>
      </c>
      <c r="B38" s="1061" t="s">
        <v>974</v>
      </c>
      <c r="C38" s="1062"/>
      <c r="D38" s="1062"/>
      <c r="E38" s="1063">
        <v>2117</v>
      </c>
    </row>
    <row r="39" spans="1:5" ht="13.5" customHeight="1" x14ac:dyDescent="0.2">
      <c r="A39" s="1060" t="s">
        <v>368</v>
      </c>
      <c r="B39" s="1084" t="s">
        <v>976</v>
      </c>
      <c r="C39" s="1062"/>
      <c r="D39" s="1062"/>
      <c r="E39" s="1079">
        <v>839</v>
      </c>
    </row>
    <row r="40" spans="1:5" ht="13.5" customHeight="1" x14ac:dyDescent="0.2">
      <c r="A40" s="1060" t="s">
        <v>369</v>
      </c>
      <c r="B40" s="1084" t="s">
        <v>978</v>
      </c>
      <c r="C40" s="1062"/>
      <c r="D40" s="1062"/>
      <c r="E40" s="1079">
        <v>55</v>
      </c>
    </row>
    <row r="41" spans="1:5" ht="13.5" customHeight="1" x14ac:dyDescent="0.2">
      <c r="A41" s="1060" t="s">
        <v>370</v>
      </c>
      <c r="B41" s="1061" t="s">
        <v>979</v>
      </c>
      <c r="C41" s="1062"/>
      <c r="D41" s="1062"/>
      <c r="E41" s="1063">
        <v>2000</v>
      </c>
    </row>
    <row r="42" spans="1:5" ht="13.5" customHeight="1" x14ac:dyDescent="0.2">
      <c r="A42" s="1060" t="s">
        <v>371</v>
      </c>
      <c r="B42" s="1061" t="s">
        <v>1017</v>
      </c>
      <c r="C42" s="1062"/>
      <c r="D42" s="1062"/>
      <c r="E42" s="1063">
        <v>780</v>
      </c>
    </row>
    <row r="43" spans="1:5" ht="13.5" customHeight="1" x14ac:dyDescent="0.2">
      <c r="A43" s="1060" t="s">
        <v>372</v>
      </c>
      <c r="B43" s="1061" t="s">
        <v>1015</v>
      </c>
      <c r="C43" s="1062"/>
      <c r="D43" s="1062"/>
      <c r="E43" s="1063">
        <v>5340</v>
      </c>
    </row>
    <row r="44" spans="1:5" ht="13.5" customHeight="1" x14ac:dyDescent="0.2">
      <c r="A44" s="1060" t="s">
        <v>373</v>
      </c>
      <c r="B44" s="1061" t="s">
        <v>1016</v>
      </c>
      <c r="C44" s="1062"/>
      <c r="D44" s="1062"/>
      <c r="E44" s="1063">
        <v>7000</v>
      </c>
    </row>
    <row r="45" spans="1:5" ht="13.5" customHeight="1" x14ac:dyDescent="0.2">
      <c r="A45" s="1060" t="s">
        <v>374</v>
      </c>
      <c r="B45" s="1084" t="s">
        <v>1116</v>
      </c>
      <c r="C45" s="1062"/>
      <c r="D45" s="1062"/>
      <c r="E45" s="1063">
        <v>14155</v>
      </c>
    </row>
    <row r="46" spans="1:5" ht="13.5" customHeight="1" x14ac:dyDescent="0.2">
      <c r="A46" s="1060" t="s">
        <v>375</v>
      </c>
      <c r="B46" s="1084" t="s">
        <v>1117</v>
      </c>
      <c r="C46" s="1062"/>
      <c r="D46" s="1062"/>
      <c r="E46" s="1063">
        <v>1772</v>
      </c>
    </row>
    <row r="47" spans="1:5" ht="13.5" customHeight="1" x14ac:dyDescent="0.2">
      <c r="A47" s="1060" t="s">
        <v>376</v>
      </c>
      <c r="B47" s="1061" t="s">
        <v>1111</v>
      </c>
      <c r="C47" s="1062"/>
      <c r="D47" s="1062"/>
      <c r="E47" s="1063">
        <v>5280</v>
      </c>
    </row>
    <row r="48" spans="1:5" ht="13.5" customHeight="1" x14ac:dyDescent="0.2">
      <c r="A48" s="1060"/>
      <c r="B48" s="1061"/>
      <c r="C48" s="1062"/>
      <c r="D48" s="1062"/>
      <c r="E48" s="1063"/>
    </row>
    <row r="49" spans="1:5" ht="13.5" customHeight="1" x14ac:dyDescent="0.2">
      <c r="A49" s="1072" t="s">
        <v>998</v>
      </c>
      <c r="B49" s="1073" t="s">
        <v>999</v>
      </c>
      <c r="C49" s="1085"/>
      <c r="D49" s="1062"/>
      <c r="E49" s="1063"/>
    </row>
    <row r="50" spans="1:5" ht="13.5" customHeight="1" x14ac:dyDescent="0.2">
      <c r="A50" s="1060" t="s">
        <v>302</v>
      </c>
      <c r="B50" s="1061" t="s">
        <v>994</v>
      </c>
      <c r="C50" s="1062"/>
      <c r="D50" s="1062"/>
      <c r="E50" s="1063">
        <v>254</v>
      </c>
    </row>
    <row r="51" spans="1:5" ht="13.5" customHeight="1" x14ac:dyDescent="0.2">
      <c r="A51" s="1060" t="s">
        <v>310</v>
      </c>
      <c r="B51" s="1061" t="s">
        <v>995</v>
      </c>
      <c r="C51" s="1062"/>
      <c r="D51" s="1062"/>
      <c r="E51" s="1063">
        <v>2000</v>
      </c>
    </row>
    <row r="52" spans="1:5" ht="13.5" customHeight="1" x14ac:dyDescent="0.2">
      <c r="A52" s="1060" t="s">
        <v>311</v>
      </c>
      <c r="B52" s="1061" t="s">
        <v>1000</v>
      </c>
      <c r="C52" s="1062"/>
      <c r="D52" s="1062"/>
      <c r="E52" s="1063">
        <v>2540</v>
      </c>
    </row>
    <row r="53" spans="1:5" ht="13.5" customHeight="1" x14ac:dyDescent="0.2">
      <c r="A53" s="1060" t="s">
        <v>312</v>
      </c>
      <c r="B53" s="1061" t="s">
        <v>1001</v>
      </c>
      <c r="C53" s="1062"/>
      <c r="D53" s="1062"/>
      <c r="E53" s="1063">
        <v>1500</v>
      </c>
    </row>
    <row r="54" spans="1:5" ht="13.5" customHeight="1" x14ac:dyDescent="0.2">
      <c r="A54" s="1060" t="s">
        <v>313</v>
      </c>
      <c r="B54" s="1061" t="s">
        <v>1002</v>
      </c>
      <c r="C54" s="1062"/>
      <c r="D54" s="1062"/>
      <c r="E54" s="1063">
        <v>1500</v>
      </c>
    </row>
    <row r="55" spans="1:5" ht="13.5" customHeight="1" x14ac:dyDescent="0.2">
      <c r="A55" s="1060" t="s">
        <v>314</v>
      </c>
      <c r="B55" s="1061" t="s">
        <v>1003</v>
      </c>
      <c r="C55" s="1062"/>
      <c r="D55" s="1062"/>
      <c r="E55" s="1063">
        <v>500</v>
      </c>
    </row>
    <row r="56" spans="1:5" ht="13.5" customHeight="1" x14ac:dyDescent="0.2">
      <c r="A56" s="1060" t="s">
        <v>315</v>
      </c>
      <c r="B56" s="1061" t="s">
        <v>1004</v>
      </c>
      <c r="C56" s="1062"/>
      <c r="D56" s="1062"/>
      <c r="E56" s="1063">
        <v>2000</v>
      </c>
    </row>
    <row r="57" spans="1:5" ht="13.5" customHeight="1" x14ac:dyDescent="0.2">
      <c r="A57" s="1060" t="s">
        <v>316</v>
      </c>
      <c r="B57" s="1061" t="s">
        <v>1005</v>
      </c>
      <c r="C57" s="1062"/>
      <c r="D57" s="1062"/>
      <c r="E57" s="1063">
        <v>6000</v>
      </c>
    </row>
    <row r="58" spans="1:5" ht="13.5" customHeight="1" x14ac:dyDescent="0.2">
      <c r="A58" s="1060" t="s">
        <v>317</v>
      </c>
      <c r="B58" s="1061" t="s">
        <v>1006</v>
      </c>
      <c r="C58" s="1062"/>
      <c r="D58" s="1062"/>
      <c r="E58" s="1063">
        <v>1000</v>
      </c>
    </row>
    <row r="59" spans="1:5" ht="13.5" customHeight="1" x14ac:dyDescent="0.2">
      <c r="A59" s="1060" t="s">
        <v>346</v>
      </c>
      <c r="B59" s="1061" t="s">
        <v>1007</v>
      </c>
      <c r="C59" s="1062"/>
      <c r="D59" s="1062"/>
      <c r="E59" s="1063">
        <v>33450</v>
      </c>
    </row>
    <row r="60" spans="1:5" ht="13.5" customHeight="1" x14ac:dyDescent="0.2">
      <c r="A60" s="1060" t="s">
        <v>347</v>
      </c>
      <c r="B60" s="1061" t="s">
        <v>1008</v>
      </c>
      <c r="C60" s="1062"/>
      <c r="D60" s="1062"/>
      <c r="E60" s="1063">
        <v>600</v>
      </c>
    </row>
    <row r="61" spans="1:5" ht="13.5" customHeight="1" thickBot="1" x14ac:dyDescent="0.25">
      <c r="A61" s="1060" t="s">
        <v>348</v>
      </c>
      <c r="B61" s="1061" t="s">
        <v>1009</v>
      </c>
      <c r="C61" s="1062"/>
      <c r="D61" s="1062"/>
      <c r="E61" s="1063">
        <v>3313</v>
      </c>
    </row>
    <row r="62" spans="1:5" ht="13.5" customHeight="1" thickBot="1" x14ac:dyDescent="0.25">
      <c r="A62" s="1068"/>
      <c r="B62" s="1069" t="s">
        <v>396</v>
      </c>
      <c r="C62" s="1070"/>
      <c r="D62" s="1070"/>
      <c r="E62" s="1071">
        <f>SUM(E14:E61)</f>
        <v>136703</v>
      </c>
    </row>
    <row r="63" spans="1:5" ht="13.5" customHeight="1" x14ac:dyDescent="0.2">
      <c r="C63" s="1056"/>
      <c r="D63" s="1056"/>
      <c r="E63" s="1056"/>
    </row>
    <row r="64" spans="1:5" ht="13.5" customHeight="1" x14ac:dyDescent="0.2">
      <c r="A64" s="1086" t="s">
        <v>1010</v>
      </c>
      <c r="B64" s="1087" t="s">
        <v>1011</v>
      </c>
      <c r="C64" s="1091"/>
      <c r="D64" s="1091"/>
      <c r="E64" s="1089" t="s">
        <v>902</v>
      </c>
    </row>
    <row r="65" spans="1:5" ht="13.5" customHeight="1" x14ac:dyDescent="0.2">
      <c r="A65" s="1060" t="s">
        <v>302</v>
      </c>
      <c r="B65" s="1057" t="s">
        <v>621</v>
      </c>
      <c r="C65" s="1062"/>
      <c r="D65" s="1062"/>
      <c r="E65" s="1063">
        <v>7620</v>
      </c>
    </row>
    <row r="66" spans="1:5" ht="13.5" customHeight="1" x14ac:dyDescent="0.2">
      <c r="A66" s="1060" t="s">
        <v>310</v>
      </c>
      <c r="B66" s="1090" t="s">
        <v>127</v>
      </c>
      <c r="C66" s="1062"/>
      <c r="D66" s="1062"/>
      <c r="E66" s="1063">
        <v>1270</v>
      </c>
    </row>
    <row r="67" spans="1:5" ht="13.5" customHeight="1" thickBot="1" x14ac:dyDescent="0.25">
      <c r="A67" s="1060" t="s">
        <v>311</v>
      </c>
      <c r="B67" s="1058" t="s">
        <v>718</v>
      </c>
      <c r="C67" s="1062"/>
      <c r="D67" s="1062"/>
      <c r="E67" s="1063">
        <v>5702</v>
      </c>
    </row>
    <row r="68" spans="1:5" ht="13.5" customHeight="1" thickBot="1" x14ac:dyDescent="0.25">
      <c r="A68" s="1068"/>
      <c r="B68" s="1069" t="s">
        <v>396</v>
      </c>
      <c r="C68" s="1070"/>
      <c r="D68" s="1070"/>
      <c r="E68" s="1071">
        <f>SUM(E65:E67)</f>
        <v>14592</v>
      </c>
    </row>
    <row r="69" spans="1:5" ht="13.5" customHeight="1" thickBot="1" x14ac:dyDescent="0.25">
      <c r="C69" s="1056"/>
      <c r="D69" s="1056"/>
      <c r="E69" s="1056"/>
    </row>
    <row r="70" spans="1:5" ht="13.5" customHeight="1" thickBot="1" x14ac:dyDescent="0.25">
      <c r="A70" s="1092" t="s">
        <v>322</v>
      </c>
      <c r="B70" s="1093" t="s">
        <v>822</v>
      </c>
      <c r="C70" s="1094"/>
      <c r="D70" s="1094"/>
      <c r="E70" s="1095">
        <v>123322</v>
      </c>
    </row>
    <row r="71" spans="1:5" ht="13.5" customHeight="1" thickBot="1" x14ac:dyDescent="0.25">
      <c r="C71" s="1056"/>
      <c r="D71" s="1056"/>
      <c r="E71" s="1056"/>
    </row>
    <row r="72" spans="1:5" s="1046" customFormat="1" ht="13.5" customHeight="1" thickBot="1" x14ac:dyDescent="0.25">
      <c r="A72" s="1096"/>
      <c r="B72" s="1097" t="s">
        <v>1013</v>
      </c>
      <c r="C72" s="1098"/>
      <c r="D72" s="1098"/>
      <c r="E72" s="1099">
        <f>E70+E68+E62+E10</f>
        <v>283405</v>
      </c>
    </row>
    <row r="73" spans="1:5" x14ac:dyDescent="0.2">
      <c r="C73" s="1056"/>
      <c r="D73" s="1056"/>
      <c r="E73" s="1056"/>
    </row>
    <row r="74" spans="1:5" x14ac:dyDescent="0.2">
      <c r="C74" s="1056"/>
      <c r="D74" s="1056"/>
      <c r="E74" s="1056"/>
    </row>
    <row r="75" spans="1:5" x14ac:dyDescent="0.2">
      <c r="C75" s="1056"/>
      <c r="D75" s="1056"/>
      <c r="E75" s="1056"/>
    </row>
    <row r="76" spans="1:5" x14ac:dyDescent="0.2">
      <c r="C76" s="1056"/>
      <c r="D76" s="1056"/>
      <c r="E76" s="1056"/>
    </row>
    <row r="77" spans="1:5" x14ac:dyDescent="0.2">
      <c r="C77" s="1056"/>
      <c r="D77" s="1056"/>
      <c r="E77" s="1056"/>
    </row>
    <row r="78" spans="1:5" x14ac:dyDescent="0.2">
      <c r="C78" s="1056"/>
      <c r="D78" s="1056"/>
      <c r="E78" s="1056"/>
    </row>
    <row r="79" spans="1:5" x14ac:dyDescent="0.2">
      <c r="C79" s="1056"/>
      <c r="D79" s="1056"/>
      <c r="E79" s="1056"/>
    </row>
    <row r="80" spans="1:5" x14ac:dyDescent="0.2">
      <c r="C80" s="1056"/>
      <c r="D80" s="1056"/>
      <c r="E80" s="1056"/>
    </row>
    <row r="81" spans="3:5" x14ac:dyDescent="0.2">
      <c r="C81" s="1056"/>
      <c r="D81" s="1056"/>
      <c r="E81" s="1056"/>
    </row>
    <row r="82" spans="3:5" x14ac:dyDescent="0.2">
      <c r="C82" s="1056"/>
      <c r="D82" s="1056"/>
      <c r="E82" s="1056"/>
    </row>
    <row r="83" spans="3:5" x14ac:dyDescent="0.2">
      <c r="C83" s="1056"/>
      <c r="D83" s="1056"/>
      <c r="E83" s="1056"/>
    </row>
    <row r="84" spans="3:5" x14ac:dyDescent="0.2">
      <c r="C84" s="1056"/>
      <c r="D84" s="1056"/>
      <c r="E84" s="1056"/>
    </row>
    <row r="85" spans="3:5" x14ac:dyDescent="0.2">
      <c r="C85" s="1056"/>
      <c r="D85" s="1056"/>
      <c r="E85" s="1056"/>
    </row>
    <row r="86" spans="3:5" x14ac:dyDescent="0.2">
      <c r="C86" s="1056"/>
      <c r="D86" s="1056"/>
      <c r="E86" s="1056"/>
    </row>
    <row r="87" spans="3:5" x14ac:dyDescent="0.2">
      <c r="C87" s="1056"/>
      <c r="D87" s="1056"/>
      <c r="E87" s="1056"/>
    </row>
    <row r="88" spans="3:5" x14ac:dyDescent="0.2">
      <c r="C88" s="1056"/>
      <c r="D88" s="1056"/>
      <c r="E88" s="1056"/>
    </row>
    <row r="89" spans="3:5" x14ac:dyDescent="0.2">
      <c r="C89" s="1056"/>
      <c r="D89" s="1056"/>
      <c r="E89" s="1056"/>
    </row>
    <row r="90" spans="3:5" x14ac:dyDescent="0.2">
      <c r="C90" s="1056"/>
      <c r="D90" s="1056"/>
      <c r="E90" s="1056"/>
    </row>
    <row r="91" spans="3:5" x14ac:dyDescent="0.2">
      <c r="C91" s="1056"/>
      <c r="D91" s="1056"/>
      <c r="E91" s="1056"/>
    </row>
    <row r="92" spans="3:5" x14ac:dyDescent="0.2">
      <c r="C92" s="1056"/>
      <c r="D92" s="1056"/>
      <c r="E92" s="1056"/>
    </row>
    <row r="93" spans="3:5" x14ac:dyDescent="0.2">
      <c r="C93" s="1056"/>
      <c r="D93" s="1056"/>
      <c r="E93" s="1056"/>
    </row>
    <row r="94" spans="3:5" x14ac:dyDescent="0.2">
      <c r="C94" s="1056"/>
      <c r="D94" s="1056"/>
      <c r="E94" s="1056"/>
    </row>
    <row r="95" spans="3:5" x14ac:dyDescent="0.2">
      <c r="C95" s="1056"/>
      <c r="D95" s="1056"/>
      <c r="E95" s="1056"/>
    </row>
    <row r="96" spans="3:5" x14ac:dyDescent="0.2">
      <c r="C96" s="1056"/>
      <c r="D96" s="1056"/>
      <c r="E96" s="1056"/>
    </row>
    <row r="97" spans="3:5" x14ac:dyDescent="0.2">
      <c r="C97" s="1056"/>
      <c r="D97" s="1056"/>
      <c r="E97" s="1056"/>
    </row>
    <row r="98" spans="3:5" x14ac:dyDescent="0.2">
      <c r="C98" s="1056"/>
      <c r="D98" s="1056"/>
      <c r="E98" s="1056"/>
    </row>
    <row r="99" spans="3:5" x14ac:dyDescent="0.2">
      <c r="C99" s="1056"/>
      <c r="D99" s="1056"/>
      <c r="E99" s="1056"/>
    </row>
    <row r="100" spans="3:5" x14ac:dyDescent="0.2">
      <c r="C100" s="1056"/>
      <c r="D100" s="1056"/>
      <c r="E100" s="1056"/>
    </row>
    <row r="101" spans="3:5" x14ac:dyDescent="0.2">
      <c r="C101" s="1056"/>
      <c r="D101" s="1056"/>
      <c r="E101" s="1056"/>
    </row>
    <row r="102" spans="3:5" x14ac:dyDescent="0.2">
      <c r="C102" s="1056"/>
      <c r="D102" s="1056"/>
      <c r="E102" s="1056"/>
    </row>
    <row r="103" spans="3:5" x14ac:dyDescent="0.2">
      <c r="C103" s="1056"/>
      <c r="D103" s="1056"/>
      <c r="E103" s="1056"/>
    </row>
    <row r="104" spans="3:5" x14ac:dyDescent="0.2">
      <c r="C104" s="1056"/>
      <c r="D104" s="1056"/>
      <c r="E104" s="1056"/>
    </row>
    <row r="105" spans="3:5" x14ac:dyDescent="0.2">
      <c r="C105" s="1056"/>
      <c r="D105" s="1056"/>
      <c r="E105" s="1056"/>
    </row>
    <row r="106" spans="3:5" x14ac:dyDescent="0.2">
      <c r="C106" s="1056"/>
      <c r="D106" s="1056"/>
      <c r="E106" s="1056"/>
    </row>
    <row r="107" spans="3:5" x14ac:dyDescent="0.2">
      <c r="C107" s="1056"/>
      <c r="D107" s="1056"/>
      <c r="E107" s="1056"/>
    </row>
    <row r="108" spans="3:5" x14ac:dyDescent="0.2">
      <c r="C108" s="1056"/>
      <c r="D108" s="1056"/>
      <c r="E108" s="1056"/>
    </row>
    <row r="109" spans="3:5" x14ac:dyDescent="0.2">
      <c r="C109" s="1056"/>
      <c r="D109" s="1056"/>
      <c r="E109" s="1056"/>
    </row>
    <row r="110" spans="3:5" x14ac:dyDescent="0.2">
      <c r="C110" s="1056"/>
      <c r="D110" s="1056"/>
      <c r="E110" s="1056"/>
    </row>
    <row r="111" spans="3:5" x14ac:dyDescent="0.2">
      <c r="C111" s="1056"/>
      <c r="D111" s="1056"/>
      <c r="E111" s="1056"/>
    </row>
    <row r="112" spans="3:5" x14ac:dyDescent="0.2">
      <c r="C112" s="1056"/>
      <c r="D112" s="1056"/>
      <c r="E112" s="1056"/>
    </row>
    <row r="113" spans="3:5" x14ac:dyDescent="0.2">
      <c r="C113" s="1056"/>
      <c r="D113" s="1056"/>
      <c r="E113" s="1056"/>
    </row>
    <row r="114" spans="3:5" x14ac:dyDescent="0.2">
      <c r="C114" s="1056"/>
      <c r="D114" s="1056"/>
      <c r="E114" s="1056"/>
    </row>
    <row r="115" spans="3:5" x14ac:dyDescent="0.2">
      <c r="C115" s="1056"/>
      <c r="D115" s="1056"/>
      <c r="E115" s="1056"/>
    </row>
    <row r="116" spans="3:5" x14ac:dyDescent="0.2">
      <c r="C116" s="1056"/>
      <c r="D116" s="1056"/>
      <c r="E116" s="1056"/>
    </row>
    <row r="117" spans="3:5" x14ac:dyDescent="0.2">
      <c r="C117" s="1056"/>
      <c r="D117" s="1056"/>
      <c r="E117" s="1056"/>
    </row>
    <row r="118" spans="3:5" x14ac:dyDescent="0.2">
      <c r="C118" s="1056"/>
      <c r="D118" s="1056"/>
      <c r="E118" s="1056"/>
    </row>
    <row r="119" spans="3:5" x14ac:dyDescent="0.2">
      <c r="C119" s="1056"/>
      <c r="D119" s="1056"/>
      <c r="E119" s="1056"/>
    </row>
    <row r="120" spans="3:5" x14ac:dyDescent="0.2">
      <c r="C120" s="1056"/>
      <c r="D120" s="1056"/>
      <c r="E120" s="1056"/>
    </row>
    <row r="121" spans="3:5" x14ac:dyDescent="0.2">
      <c r="C121" s="1056"/>
      <c r="D121" s="1056"/>
      <c r="E121" s="1056"/>
    </row>
    <row r="122" spans="3:5" x14ac:dyDescent="0.2">
      <c r="C122" s="1056"/>
      <c r="D122" s="1056"/>
      <c r="E122" s="1056"/>
    </row>
    <row r="123" spans="3:5" x14ac:dyDescent="0.2">
      <c r="C123" s="1056"/>
      <c r="D123" s="1056"/>
      <c r="E123" s="1056"/>
    </row>
    <row r="124" spans="3:5" x14ac:dyDescent="0.2">
      <c r="C124" s="1056"/>
      <c r="D124" s="1056"/>
      <c r="E124" s="1056"/>
    </row>
    <row r="125" spans="3:5" x14ac:dyDescent="0.2">
      <c r="C125" s="1056"/>
      <c r="D125" s="1056"/>
      <c r="E125" s="1056"/>
    </row>
    <row r="126" spans="3:5" x14ac:dyDescent="0.2">
      <c r="C126" s="1056"/>
      <c r="D126" s="1056"/>
      <c r="E126" s="1056"/>
    </row>
    <row r="127" spans="3:5" x14ac:dyDescent="0.2">
      <c r="C127" s="1056"/>
      <c r="D127" s="1056"/>
      <c r="E127" s="1056"/>
    </row>
    <row r="128" spans="3:5" x14ac:dyDescent="0.2">
      <c r="C128" s="1056"/>
      <c r="D128" s="1056"/>
      <c r="E128" s="1056"/>
    </row>
    <row r="129" spans="3:5" x14ac:dyDescent="0.2">
      <c r="C129" s="1056"/>
      <c r="D129" s="1056"/>
      <c r="E129" s="1056"/>
    </row>
    <row r="130" spans="3:5" x14ac:dyDescent="0.2">
      <c r="C130" s="1056"/>
      <c r="D130" s="1056"/>
      <c r="E130" s="1056"/>
    </row>
    <row r="131" spans="3:5" x14ac:dyDescent="0.2">
      <c r="C131" s="1056"/>
      <c r="D131" s="1056"/>
      <c r="E131" s="1056"/>
    </row>
    <row r="132" spans="3:5" x14ac:dyDescent="0.2">
      <c r="C132" s="1056"/>
      <c r="D132" s="1056"/>
      <c r="E132" s="1056"/>
    </row>
    <row r="133" spans="3:5" x14ac:dyDescent="0.2">
      <c r="C133" s="1056"/>
      <c r="D133" s="1056"/>
      <c r="E133" s="1056"/>
    </row>
    <row r="134" spans="3:5" x14ac:dyDescent="0.2">
      <c r="C134" s="1056"/>
      <c r="D134" s="1056"/>
      <c r="E134" s="1056"/>
    </row>
    <row r="135" spans="3:5" x14ac:dyDescent="0.2">
      <c r="C135" s="1056"/>
      <c r="D135" s="1056"/>
      <c r="E135" s="1056"/>
    </row>
    <row r="136" spans="3:5" x14ac:dyDescent="0.2">
      <c r="C136" s="1056"/>
      <c r="D136" s="1056"/>
      <c r="E136" s="1056"/>
    </row>
    <row r="137" spans="3:5" x14ac:dyDescent="0.2">
      <c r="C137" s="1056"/>
      <c r="D137" s="1056"/>
      <c r="E137" s="1056"/>
    </row>
    <row r="138" spans="3:5" x14ac:dyDescent="0.2">
      <c r="C138" s="1056"/>
      <c r="D138" s="1056"/>
      <c r="E138" s="1056"/>
    </row>
    <row r="139" spans="3:5" x14ac:dyDescent="0.2">
      <c r="C139" s="1056"/>
      <c r="D139" s="1056"/>
      <c r="E139" s="1056"/>
    </row>
    <row r="140" spans="3:5" x14ac:dyDescent="0.2">
      <c r="C140" s="1056"/>
      <c r="D140" s="1056"/>
      <c r="E140" s="1056"/>
    </row>
    <row r="141" spans="3:5" x14ac:dyDescent="0.2">
      <c r="C141" s="1056"/>
      <c r="D141" s="1056"/>
      <c r="E141" s="1056"/>
    </row>
    <row r="142" spans="3:5" x14ac:dyDescent="0.2">
      <c r="C142" s="1056"/>
      <c r="D142" s="1056"/>
      <c r="E142" s="1056"/>
    </row>
    <row r="143" spans="3:5" x14ac:dyDescent="0.2">
      <c r="C143" s="1056"/>
      <c r="D143" s="1056"/>
      <c r="E143" s="1056"/>
    </row>
    <row r="144" spans="3:5" x14ac:dyDescent="0.2">
      <c r="C144" s="1056"/>
      <c r="D144" s="1056"/>
      <c r="E144" s="1056"/>
    </row>
    <row r="145" spans="3:5" x14ac:dyDescent="0.2">
      <c r="C145" s="1056"/>
      <c r="D145" s="1056"/>
      <c r="E145" s="1056"/>
    </row>
    <row r="146" spans="3:5" x14ac:dyDescent="0.2">
      <c r="C146" s="1056"/>
      <c r="D146" s="1056"/>
      <c r="E146" s="1056"/>
    </row>
    <row r="147" spans="3:5" x14ac:dyDescent="0.2">
      <c r="C147" s="1056"/>
      <c r="D147" s="1056"/>
      <c r="E147" s="1056"/>
    </row>
    <row r="148" spans="3:5" x14ac:dyDescent="0.2">
      <c r="C148" s="1056"/>
      <c r="D148" s="1056"/>
      <c r="E148" s="1056"/>
    </row>
    <row r="149" spans="3:5" x14ac:dyDescent="0.2">
      <c r="C149" s="1056"/>
      <c r="D149" s="1056"/>
      <c r="E149" s="1056"/>
    </row>
    <row r="150" spans="3:5" x14ac:dyDescent="0.2">
      <c r="C150" s="1056"/>
      <c r="D150" s="1056"/>
      <c r="E150" s="1056"/>
    </row>
    <row r="151" spans="3:5" x14ac:dyDescent="0.2">
      <c r="C151" s="1056"/>
      <c r="D151" s="1056"/>
      <c r="E151" s="1056"/>
    </row>
    <row r="152" spans="3:5" x14ac:dyDescent="0.2">
      <c r="C152" s="1056"/>
      <c r="D152" s="1056"/>
      <c r="E152" s="1056"/>
    </row>
    <row r="153" spans="3:5" x14ac:dyDescent="0.2">
      <c r="C153" s="1056"/>
      <c r="D153" s="1056"/>
      <c r="E153" s="1056"/>
    </row>
    <row r="154" spans="3:5" x14ac:dyDescent="0.2">
      <c r="C154" s="1056"/>
      <c r="D154" s="1056"/>
      <c r="E154" s="1056"/>
    </row>
    <row r="155" spans="3:5" x14ac:dyDescent="0.2">
      <c r="C155" s="1056"/>
      <c r="D155" s="1056"/>
      <c r="E155" s="1056"/>
    </row>
    <row r="156" spans="3:5" x14ac:dyDescent="0.2">
      <c r="C156" s="1056"/>
      <c r="D156" s="1056"/>
      <c r="E156" s="1056"/>
    </row>
    <row r="157" spans="3:5" x14ac:dyDescent="0.2">
      <c r="C157" s="1056"/>
      <c r="D157" s="1056"/>
      <c r="E157" s="1056"/>
    </row>
    <row r="158" spans="3:5" x14ac:dyDescent="0.2">
      <c r="C158" s="1056"/>
      <c r="D158" s="1056"/>
      <c r="E158" s="1056"/>
    </row>
    <row r="159" spans="3:5" x14ac:dyDescent="0.2">
      <c r="C159" s="1056"/>
      <c r="D159" s="1056"/>
      <c r="E159" s="1056"/>
    </row>
    <row r="160" spans="3:5" x14ac:dyDescent="0.2">
      <c r="C160" s="1056"/>
      <c r="D160" s="1056"/>
      <c r="E160" s="1056"/>
    </row>
    <row r="161" spans="3:5" x14ac:dyDescent="0.2">
      <c r="C161" s="1056"/>
      <c r="D161" s="1056"/>
      <c r="E161" s="1056"/>
    </row>
    <row r="162" spans="3:5" x14ac:dyDescent="0.2">
      <c r="C162" s="1056"/>
      <c r="D162" s="1056"/>
      <c r="E162" s="1056"/>
    </row>
    <row r="163" spans="3:5" x14ac:dyDescent="0.2">
      <c r="C163" s="1056"/>
      <c r="D163" s="1056"/>
      <c r="E163" s="1056"/>
    </row>
    <row r="164" spans="3:5" x14ac:dyDescent="0.2">
      <c r="C164" s="1056"/>
      <c r="D164" s="1056"/>
      <c r="E164" s="1056"/>
    </row>
    <row r="165" spans="3:5" x14ac:dyDescent="0.2">
      <c r="C165" s="1056"/>
      <c r="D165" s="1056"/>
      <c r="E165" s="1056"/>
    </row>
    <row r="166" spans="3:5" x14ac:dyDescent="0.2">
      <c r="C166" s="1056"/>
      <c r="D166" s="1056"/>
      <c r="E166" s="1056"/>
    </row>
    <row r="167" spans="3:5" x14ac:dyDescent="0.2">
      <c r="C167" s="1056"/>
      <c r="D167" s="1056"/>
      <c r="E167" s="1056"/>
    </row>
    <row r="168" spans="3:5" x14ac:dyDescent="0.2">
      <c r="C168" s="1056"/>
      <c r="D168" s="1056"/>
      <c r="E168" s="1056"/>
    </row>
    <row r="169" spans="3:5" x14ac:dyDescent="0.2">
      <c r="C169" s="1056"/>
      <c r="D169" s="1056"/>
      <c r="E169" s="1056"/>
    </row>
    <row r="170" spans="3:5" x14ac:dyDescent="0.2">
      <c r="C170" s="1056"/>
      <c r="D170" s="1056"/>
      <c r="E170" s="1056"/>
    </row>
    <row r="171" spans="3:5" x14ac:dyDescent="0.2">
      <c r="C171" s="1056"/>
      <c r="D171" s="1056"/>
      <c r="E171" s="1056"/>
    </row>
    <row r="172" spans="3:5" x14ac:dyDescent="0.2">
      <c r="C172" s="1056"/>
      <c r="D172" s="1056"/>
      <c r="E172" s="1056"/>
    </row>
    <row r="173" spans="3:5" x14ac:dyDescent="0.2">
      <c r="C173" s="1056"/>
      <c r="D173" s="1056"/>
      <c r="E173" s="1056"/>
    </row>
    <row r="174" spans="3:5" x14ac:dyDescent="0.2">
      <c r="C174" s="1056"/>
      <c r="D174" s="1056"/>
      <c r="E174" s="1056"/>
    </row>
    <row r="175" spans="3:5" x14ac:dyDescent="0.2">
      <c r="C175" s="1056"/>
      <c r="D175" s="1056"/>
      <c r="E175" s="1056"/>
    </row>
    <row r="176" spans="3:5" x14ac:dyDescent="0.2">
      <c r="C176" s="1056"/>
      <c r="D176" s="1056"/>
      <c r="E176" s="1056"/>
    </row>
    <row r="177" spans="3:5" x14ac:dyDescent="0.2">
      <c r="C177" s="1056"/>
      <c r="D177" s="1056"/>
      <c r="E177" s="1056"/>
    </row>
    <row r="178" spans="3:5" x14ac:dyDescent="0.2">
      <c r="C178" s="1056"/>
      <c r="D178" s="1056"/>
      <c r="E178" s="1056"/>
    </row>
    <row r="179" spans="3:5" x14ac:dyDescent="0.2">
      <c r="C179" s="1056"/>
      <c r="D179" s="1056"/>
      <c r="E179" s="1056"/>
    </row>
    <row r="180" spans="3:5" x14ac:dyDescent="0.2">
      <c r="C180" s="1056"/>
      <c r="D180" s="1056"/>
      <c r="E180" s="1056"/>
    </row>
    <row r="181" spans="3:5" x14ac:dyDescent="0.2">
      <c r="C181" s="1056"/>
      <c r="D181" s="1056"/>
      <c r="E181" s="1056"/>
    </row>
    <row r="182" spans="3:5" x14ac:dyDescent="0.2">
      <c r="C182" s="1056"/>
      <c r="D182" s="1056"/>
      <c r="E182" s="1056"/>
    </row>
    <row r="183" spans="3:5" x14ac:dyDescent="0.2">
      <c r="C183" s="1056"/>
      <c r="D183" s="1056"/>
      <c r="E183" s="1056"/>
    </row>
    <row r="184" spans="3:5" x14ac:dyDescent="0.2">
      <c r="C184" s="1056"/>
      <c r="D184" s="1056"/>
      <c r="E184" s="1056"/>
    </row>
    <row r="185" spans="3:5" x14ac:dyDescent="0.2">
      <c r="C185" s="1056"/>
      <c r="D185" s="1056"/>
      <c r="E185" s="1056"/>
    </row>
    <row r="186" spans="3:5" x14ac:dyDescent="0.2">
      <c r="C186" s="1056"/>
      <c r="D186" s="1056"/>
      <c r="E186" s="1056"/>
    </row>
    <row r="187" spans="3:5" x14ac:dyDescent="0.2">
      <c r="C187" s="1056"/>
      <c r="D187" s="1056"/>
      <c r="E187" s="1056"/>
    </row>
    <row r="188" spans="3:5" x14ac:dyDescent="0.2">
      <c r="C188" s="1056"/>
      <c r="D188" s="1056"/>
      <c r="E188" s="1056"/>
    </row>
    <row r="189" spans="3:5" x14ac:dyDescent="0.2">
      <c r="C189" s="1056"/>
      <c r="D189" s="1056"/>
      <c r="E189" s="1056"/>
    </row>
    <row r="190" spans="3:5" x14ac:dyDescent="0.2">
      <c r="C190" s="1056"/>
      <c r="D190" s="1056"/>
      <c r="E190" s="1056"/>
    </row>
    <row r="191" spans="3:5" x14ac:dyDescent="0.2">
      <c r="C191" s="1056"/>
      <c r="D191" s="1056"/>
      <c r="E191" s="1056"/>
    </row>
    <row r="192" spans="3:5" x14ac:dyDescent="0.2">
      <c r="C192" s="1056"/>
      <c r="D192" s="1056"/>
      <c r="E192" s="1056"/>
    </row>
    <row r="193" spans="3:5" x14ac:dyDescent="0.2">
      <c r="C193" s="1056"/>
      <c r="D193" s="1056"/>
      <c r="E193" s="1056"/>
    </row>
    <row r="194" spans="3:5" x14ac:dyDescent="0.2">
      <c r="C194" s="1056"/>
      <c r="D194" s="1056"/>
      <c r="E194" s="1056"/>
    </row>
    <row r="195" spans="3:5" x14ac:dyDescent="0.2">
      <c r="C195" s="1056"/>
      <c r="D195" s="1056"/>
      <c r="E195" s="1056"/>
    </row>
    <row r="196" spans="3:5" x14ac:dyDescent="0.2">
      <c r="C196" s="1056"/>
      <c r="D196" s="1056"/>
      <c r="E196" s="1056"/>
    </row>
    <row r="197" spans="3:5" x14ac:dyDescent="0.2">
      <c r="C197" s="1056"/>
      <c r="D197" s="1056"/>
      <c r="E197" s="1056"/>
    </row>
    <row r="198" spans="3:5" x14ac:dyDescent="0.2">
      <c r="C198" s="1056"/>
      <c r="D198" s="1056"/>
      <c r="E198" s="1056"/>
    </row>
    <row r="199" spans="3:5" x14ac:dyDescent="0.2">
      <c r="C199" s="1056"/>
      <c r="D199" s="1056"/>
      <c r="E199" s="1056"/>
    </row>
    <row r="200" spans="3:5" x14ac:dyDescent="0.2">
      <c r="C200" s="1056"/>
      <c r="D200" s="1056"/>
      <c r="E200" s="1056"/>
    </row>
    <row r="201" spans="3:5" x14ac:dyDescent="0.2">
      <c r="C201" s="1056"/>
      <c r="D201" s="1056"/>
      <c r="E201" s="1056"/>
    </row>
    <row r="202" spans="3:5" x14ac:dyDescent="0.2">
      <c r="C202" s="1056"/>
      <c r="D202" s="1056"/>
      <c r="E202" s="1056"/>
    </row>
    <row r="203" spans="3:5" x14ac:dyDescent="0.2">
      <c r="C203" s="1056"/>
      <c r="D203" s="1056"/>
      <c r="E203" s="1056"/>
    </row>
    <row r="204" spans="3:5" x14ac:dyDescent="0.2">
      <c r="C204" s="1056"/>
      <c r="D204" s="1056"/>
      <c r="E204" s="1056"/>
    </row>
    <row r="205" spans="3:5" x14ac:dyDescent="0.2">
      <c r="C205" s="1056"/>
      <c r="D205" s="1056"/>
      <c r="E205" s="1056"/>
    </row>
    <row r="206" spans="3:5" x14ac:dyDescent="0.2">
      <c r="C206" s="1056"/>
      <c r="D206" s="1056"/>
      <c r="E206" s="1056"/>
    </row>
    <row r="207" spans="3:5" x14ac:dyDescent="0.2">
      <c r="C207" s="1056"/>
      <c r="D207" s="1056"/>
      <c r="E207" s="1056"/>
    </row>
    <row r="208" spans="3:5" x14ac:dyDescent="0.2">
      <c r="C208" s="1056"/>
      <c r="D208" s="1056"/>
      <c r="E208" s="1056"/>
    </row>
    <row r="209" spans="3:5" x14ac:dyDescent="0.2">
      <c r="C209" s="1056"/>
      <c r="D209" s="1056"/>
      <c r="E209" s="1056"/>
    </row>
    <row r="210" spans="3:5" x14ac:dyDescent="0.2">
      <c r="C210" s="1056"/>
      <c r="D210" s="1056"/>
      <c r="E210" s="1056"/>
    </row>
    <row r="211" spans="3:5" x14ac:dyDescent="0.2">
      <c r="C211" s="1056"/>
      <c r="D211" s="1056"/>
      <c r="E211" s="1056"/>
    </row>
    <row r="212" spans="3:5" x14ac:dyDescent="0.2">
      <c r="C212" s="1056"/>
      <c r="D212" s="1056"/>
      <c r="E212" s="1056"/>
    </row>
    <row r="213" spans="3:5" x14ac:dyDescent="0.2">
      <c r="C213" s="1056"/>
      <c r="D213" s="1056"/>
      <c r="E213" s="1056"/>
    </row>
    <row r="214" spans="3:5" x14ac:dyDescent="0.2">
      <c r="C214" s="1056"/>
      <c r="D214" s="1056"/>
      <c r="E214" s="1056"/>
    </row>
    <row r="215" spans="3:5" x14ac:dyDescent="0.2">
      <c r="C215" s="1056"/>
      <c r="D215" s="1056"/>
      <c r="E215" s="1056"/>
    </row>
    <row r="216" spans="3:5" x14ac:dyDescent="0.2">
      <c r="C216" s="1056"/>
      <c r="D216" s="1056"/>
      <c r="E216" s="1056"/>
    </row>
    <row r="217" spans="3:5" x14ac:dyDescent="0.2">
      <c r="C217" s="1056"/>
      <c r="D217" s="1056"/>
      <c r="E217" s="1056"/>
    </row>
    <row r="218" spans="3:5" x14ac:dyDescent="0.2">
      <c r="C218" s="1056"/>
      <c r="D218" s="1056"/>
      <c r="E218" s="1056"/>
    </row>
    <row r="219" spans="3:5" x14ac:dyDescent="0.2">
      <c r="C219" s="1056"/>
      <c r="D219" s="1056"/>
      <c r="E219" s="1056"/>
    </row>
    <row r="220" spans="3:5" x14ac:dyDescent="0.2">
      <c r="C220" s="1056"/>
      <c r="D220" s="1056"/>
      <c r="E220" s="1056"/>
    </row>
    <row r="221" spans="3:5" x14ac:dyDescent="0.2">
      <c r="C221" s="1056"/>
      <c r="D221" s="1056"/>
      <c r="E221" s="1056"/>
    </row>
    <row r="222" spans="3:5" x14ac:dyDescent="0.2">
      <c r="C222" s="1056"/>
      <c r="D222" s="1056"/>
      <c r="E222" s="1056"/>
    </row>
    <row r="223" spans="3:5" x14ac:dyDescent="0.2">
      <c r="C223" s="1056"/>
      <c r="D223" s="1056"/>
      <c r="E223" s="1056"/>
    </row>
    <row r="224" spans="3:5" x14ac:dyDescent="0.2">
      <c r="C224" s="1056"/>
      <c r="D224" s="1056"/>
      <c r="E224" s="1056"/>
    </row>
    <row r="225" spans="3:5" x14ac:dyDescent="0.2">
      <c r="C225" s="1056"/>
      <c r="D225" s="1056"/>
      <c r="E225" s="1056"/>
    </row>
    <row r="226" spans="3:5" x14ac:dyDescent="0.2">
      <c r="C226" s="1056"/>
      <c r="D226" s="1056"/>
      <c r="E226" s="1056"/>
    </row>
    <row r="227" spans="3:5" x14ac:dyDescent="0.2">
      <c r="C227" s="1056"/>
      <c r="D227" s="1056"/>
      <c r="E227" s="1056"/>
    </row>
    <row r="228" spans="3:5" x14ac:dyDescent="0.2">
      <c r="C228" s="1056"/>
      <c r="D228" s="1056"/>
      <c r="E228" s="1056"/>
    </row>
    <row r="229" spans="3:5" x14ac:dyDescent="0.2">
      <c r="C229" s="1056"/>
      <c r="D229" s="1056"/>
      <c r="E229" s="1056"/>
    </row>
    <row r="230" spans="3:5" x14ac:dyDescent="0.2">
      <c r="C230" s="1056"/>
      <c r="D230" s="1056"/>
      <c r="E230" s="1056"/>
    </row>
    <row r="231" spans="3:5" x14ac:dyDescent="0.2">
      <c r="C231" s="1056"/>
      <c r="D231" s="1056"/>
      <c r="E231" s="1056"/>
    </row>
    <row r="232" spans="3:5" x14ac:dyDescent="0.2">
      <c r="C232" s="1056"/>
      <c r="D232" s="1056"/>
      <c r="E232" s="1056"/>
    </row>
    <row r="233" spans="3:5" x14ac:dyDescent="0.2">
      <c r="C233" s="1056"/>
      <c r="D233" s="1056"/>
      <c r="E233" s="1056"/>
    </row>
    <row r="234" spans="3:5" x14ac:dyDescent="0.2">
      <c r="C234" s="1056"/>
      <c r="D234" s="1056"/>
      <c r="E234" s="1056"/>
    </row>
    <row r="235" spans="3:5" x14ac:dyDescent="0.2">
      <c r="C235" s="1056"/>
      <c r="D235" s="1056"/>
      <c r="E235" s="1056"/>
    </row>
    <row r="236" spans="3:5" x14ac:dyDescent="0.2">
      <c r="C236" s="1056"/>
      <c r="D236" s="1056"/>
      <c r="E236" s="1056"/>
    </row>
    <row r="237" spans="3:5" x14ac:dyDescent="0.2">
      <c r="C237" s="1056"/>
      <c r="D237" s="1056"/>
      <c r="E237" s="1056"/>
    </row>
    <row r="238" spans="3:5" x14ac:dyDescent="0.2">
      <c r="C238" s="1056"/>
      <c r="D238" s="1056"/>
      <c r="E238" s="1056"/>
    </row>
    <row r="239" spans="3:5" x14ac:dyDescent="0.2">
      <c r="C239" s="1056"/>
      <c r="D239" s="1056"/>
      <c r="E239" s="1056"/>
    </row>
    <row r="240" spans="3:5" x14ac:dyDescent="0.2">
      <c r="C240" s="1056"/>
      <c r="D240" s="1056"/>
      <c r="E240" s="1056"/>
    </row>
    <row r="241" spans="3:5" x14ac:dyDescent="0.2">
      <c r="C241" s="1056"/>
      <c r="D241" s="1056"/>
      <c r="E241" s="1056"/>
    </row>
    <row r="242" spans="3:5" x14ac:dyDescent="0.2">
      <c r="C242" s="1056"/>
      <c r="D242" s="1056"/>
      <c r="E242" s="1056"/>
    </row>
    <row r="243" spans="3:5" x14ac:dyDescent="0.2">
      <c r="C243" s="1056"/>
      <c r="D243" s="1056"/>
      <c r="E243" s="1056"/>
    </row>
    <row r="244" spans="3:5" x14ac:dyDescent="0.2">
      <c r="C244" s="1056"/>
      <c r="D244" s="1056"/>
      <c r="E244" s="1056"/>
    </row>
    <row r="245" spans="3:5" x14ac:dyDescent="0.2">
      <c r="C245" s="1056"/>
      <c r="D245" s="1056"/>
      <c r="E245" s="1056"/>
    </row>
    <row r="246" spans="3:5" x14ac:dyDescent="0.2">
      <c r="C246" s="1056"/>
      <c r="D246" s="1056"/>
      <c r="E246" s="1056"/>
    </row>
    <row r="247" spans="3:5" x14ac:dyDescent="0.2">
      <c r="C247" s="1056"/>
      <c r="D247" s="1056"/>
      <c r="E247" s="1056"/>
    </row>
    <row r="248" spans="3:5" x14ac:dyDescent="0.2">
      <c r="C248" s="1056"/>
      <c r="D248" s="1056"/>
      <c r="E248" s="1056"/>
    </row>
    <row r="249" spans="3:5" x14ac:dyDescent="0.2">
      <c r="C249" s="1056"/>
      <c r="D249" s="1056"/>
      <c r="E249" s="1056"/>
    </row>
    <row r="250" spans="3:5" x14ac:dyDescent="0.2">
      <c r="C250" s="1056"/>
      <c r="D250" s="1056"/>
      <c r="E250" s="1056"/>
    </row>
    <row r="251" spans="3:5" x14ac:dyDescent="0.2">
      <c r="C251" s="1056"/>
      <c r="D251" s="1056"/>
      <c r="E251" s="1056"/>
    </row>
    <row r="252" spans="3:5" x14ac:dyDescent="0.2">
      <c r="C252" s="1056"/>
      <c r="D252" s="1056"/>
      <c r="E252" s="1056"/>
    </row>
    <row r="253" spans="3:5" x14ac:dyDescent="0.2">
      <c r="C253" s="1056"/>
      <c r="D253" s="1056"/>
      <c r="E253" s="1056"/>
    </row>
    <row r="254" spans="3:5" x14ac:dyDescent="0.2">
      <c r="C254" s="1056"/>
      <c r="D254" s="1056"/>
      <c r="E254" s="1056"/>
    </row>
    <row r="255" spans="3:5" x14ac:dyDescent="0.2">
      <c r="C255" s="1056"/>
      <c r="D255" s="1056"/>
      <c r="E255" s="1056"/>
    </row>
    <row r="256" spans="3:5" x14ac:dyDescent="0.2">
      <c r="C256" s="1056"/>
      <c r="D256" s="1056"/>
      <c r="E256" s="1056"/>
    </row>
    <row r="257" spans="3:5" x14ac:dyDescent="0.2">
      <c r="C257" s="1056"/>
      <c r="D257" s="1056"/>
      <c r="E257" s="1056"/>
    </row>
    <row r="258" spans="3:5" x14ac:dyDescent="0.2">
      <c r="C258" s="1056"/>
      <c r="D258" s="1056"/>
      <c r="E258" s="1056"/>
    </row>
    <row r="259" spans="3:5" x14ac:dyDescent="0.2">
      <c r="C259" s="1056"/>
      <c r="D259" s="1056"/>
      <c r="E259" s="1056"/>
    </row>
    <row r="260" spans="3:5" x14ac:dyDescent="0.2">
      <c r="C260" s="1056"/>
      <c r="D260" s="1056"/>
      <c r="E260" s="1056"/>
    </row>
    <row r="261" spans="3:5" x14ac:dyDescent="0.2">
      <c r="C261" s="1056"/>
      <c r="D261" s="1056"/>
      <c r="E261" s="1056"/>
    </row>
    <row r="262" spans="3:5" x14ac:dyDescent="0.2">
      <c r="C262" s="1056"/>
      <c r="D262" s="1056"/>
      <c r="E262" s="1056"/>
    </row>
    <row r="263" spans="3:5" x14ac:dyDescent="0.2">
      <c r="C263" s="1056"/>
      <c r="D263" s="1056"/>
      <c r="E263" s="1056"/>
    </row>
    <row r="264" spans="3:5" x14ac:dyDescent="0.2">
      <c r="C264" s="1056"/>
      <c r="D264" s="1056"/>
      <c r="E264" s="1056"/>
    </row>
    <row r="265" spans="3:5" x14ac:dyDescent="0.2">
      <c r="C265" s="1056"/>
      <c r="D265" s="1056"/>
      <c r="E265" s="1056"/>
    </row>
    <row r="266" spans="3:5" x14ac:dyDescent="0.2">
      <c r="C266" s="1056"/>
      <c r="D266" s="1056"/>
      <c r="E266" s="1056"/>
    </row>
    <row r="267" spans="3:5" x14ac:dyDescent="0.2">
      <c r="C267" s="1056"/>
      <c r="D267" s="1056"/>
      <c r="E267" s="1056"/>
    </row>
    <row r="268" spans="3:5" x14ac:dyDescent="0.2">
      <c r="C268" s="1056"/>
      <c r="D268" s="1056"/>
      <c r="E268" s="1056"/>
    </row>
    <row r="269" spans="3:5" x14ac:dyDescent="0.2">
      <c r="C269" s="1056"/>
      <c r="D269" s="1056"/>
      <c r="E269" s="1056"/>
    </row>
    <row r="270" spans="3:5" x14ac:dyDescent="0.2">
      <c r="C270" s="1056"/>
      <c r="D270" s="1056"/>
      <c r="E270" s="1056"/>
    </row>
    <row r="271" spans="3:5" x14ac:dyDescent="0.2">
      <c r="C271" s="1056"/>
      <c r="D271" s="1056"/>
      <c r="E271" s="1056"/>
    </row>
    <row r="272" spans="3:5" x14ac:dyDescent="0.2">
      <c r="C272" s="1056"/>
      <c r="D272" s="1056"/>
      <c r="E272" s="1056"/>
    </row>
    <row r="273" spans="3:5" x14ac:dyDescent="0.2">
      <c r="C273" s="1056"/>
      <c r="D273" s="1056"/>
      <c r="E273" s="1056"/>
    </row>
    <row r="274" spans="3:5" x14ac:dyDescent="0.2">
      <c r="C274" s="1056"/>
      <c r="D274" s="1056"/>
      <c r="E274" s="1056"/>
    </row>
    <row r="275" spans="3:5" x14ac:dyDescent="0.2">
      <c r="C275" s="1056"/>
      <c r="D275" s="1056"/>
      <c r="E275" s="1056"/>
    </row>
    <row r="276" spans="3:5" x14ac:dyDescent="0.2">
      <c r="C276" s="1056"/>
      <c r="D276" s="1056"/>
      <c r="E276" s="1056"/>
    </row>
    <row r="277" spans="3:5" x14ac:dyDescent="0.2">
      <c r="C277" s="1056"/>
      <c r="D277" s="1056"/>
      <c r="E277" s="1056"/>
    </row>
    <row r="278" spans="3:5" x14ac:dyDescent="0.2">
      <c r="C278" s="1056"/>
      <c r="D278" s="1056"/>
      <c r="E278" s="1056"/>
    </row>
    <row r="279" spans="3:5" x14ac:dyDescent="0.2">
      <c r="C279" s="1056"/>
      <c r="D279" s="1056"/>
      <c r="E279" s="1056"/>
    </row>
    <row r="280" spans="3:5" x14ac:dyDescent="0.2">
      <c r="C280" s="1056"/>
      <c r="D280" s="1056"/>
      <c r="E280" s="1056"/>
    </row>
  </sheetData>
  <mergeCells count="4">
    <mergeCell ref="A4:E4"/>
    <mergeCell ref="A3:E3"/>
    <mergeCell ref="A2:E2"/>
    <mergeCell ref="A1:E1"/>
  </mergeCells>
  <phoneticPr fontId="3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00B050"/>
  </sheetPr>
  <dimension ref="A1:AQ75"/>
  <sheetViews>
    <sheetView zoomScale="125" zoomScaleNormal="125" workbookViewId="0">
      <pane xSplit="3" ySplit="9" topLeftCell="X70" activePane="bottomRight" state="frozen"/>
      <selection pane="topRight" activeCell="D1" sqref="D1"/>
      <selection pane="bottomLeft" activeCell="A10" sqref="A10"/>
      <selection pane="bottomRight" activeCell="B1" sqref="B1:AQ1"/>
    </sheetView>
  </sheetViews>
  <sheetFormatPr defaultColWidth="9.140625" defaultRowHeight="9.75" x14ac:dyDescent="0.2"/>
  <cols>
    <col min="1" max="1" width="4.140625" style="133" customWidth="1"/>
    <col min="2" max="2" width="4.85546875" style="603" customWidth="1"/>
    <col min="3" max="3" width="31.140625" style="626" customWidth="1"/>
    <col min="4" max="4" width="4.5703125" style="1239" customWidth="1"/>
    <col min="5" max="5" width="4.5703125" style="1238" customWidth="1"/>
    <col min="6" max="6" width="4.5703125" style="1236" customWidth="1"/>
    <col min="7" max="7" width="4.5703125" style="1238" customWidth="1"/>
    <col min="8" max="24" width="4.5703125" style="227" customWidth="1"/>
    <col min="25" max="25" width="5.5703125" style="227" bestFit="1" customWidth="1"/>
    <col min="26" max="26" width="5.7109375" style="227" customWidth="1"/>
    <col min="27" max="28" width="4.5703125" style="157" customWidth="1"/>
    <col min="29" max="41" width="4.5703125" style="133" customWidth="1"/>
    <col min="42" max="42" width="5.5703125" style="133" bestFit="1" customWidth="1"/>
    <col min="43" max="43" width="5.7109375" style="133" customWidth="1"/>
    <col min="44" max="16384" width="9.140625" style="133"/>
  </cols>
  <sheetData>
    <row r="1" spans="1:43" ht="8.25" x14ac:dyDescent="0.15">
      <c r="B1" s="1378" t="s">
        <v>1141</v>
      </c>
      <c r="C1" s="1378"/>
      <c r="D1" s="1378"/>
      <c r="E1" s="1378"/>
      <c r="F1" s="1378"/>
      <c r="G1" s="1378"/>
      <c r="H1" s="1378"/>
      <c r="I1" s="1378"/>
      <c r="J1" s="1378"/>
      <c r="K1" s="1378"/>
      <c r="L1" s="1378"/>
      <c r="M1" s="1378"/>
      <c r="N1" s="1378"/>
      <c r="O1" s="1378"/>
      <c r="P1" s="1378"/>
      <c r="Q1" s="1378"/>
      <c r="R1" s="1378"/>
      <c r="S1" s="1378"/>
      <c r="T1" s="1378"/>
      <c r="U1" s="1378"/>
      <c r="V1" s="1378"/>
      <c r="W1" s="1378"/>
      <c r="X1" s="1378"/>
      <c r="Y1" s="1378"/>
      <c r="Z1" s="1378"/>
      <c r="AA1" s="1378"/>
      <c r="AB1" s="1378"/>
      <c r="AC1" s="1378"/>
      <c r="AD1" s="1378"/>
      <c r="AE1" s="1378"/>
      <c r="AF1" s="1378"/>
      <c r="AG1" s="1378"/>
      <c r="AH1" s="1378"/>
      <c r="AI1" s="1378"/>
      <c r="AJ1" s="1378"/>
      <c r="AK1" s="1378"/>
      <c r="AL1" s="1378"/>
      <c r="AM1" s="1378"/>
      <c r="AN1" s="1378"/>
      <c r="AO1" s="1378"/>
      <c r="AP1" s="1378"/>
      <c r="AQ1" s="1378"/>
    </row>
    <row r="2" spans="1:43" x14ac:dyDescent="0.2">
      <c r="B2" s="1265" t="s">
        <v>73</v>
      </c>
      <c r="C2" s="1265"/>
      <c r="D2" s="1265"/>
      <c r="E2" s="1265"/>
      <c r="F2" s="1265"/>
      <c r="G2" s="1265"/>
      <c r="H2" s="1265"/>
      <c r="I2" s="1265"/>
      <c r="J2" s="1265"/>
      <c r="K2" s="1265"/>
      <c r="L2" s="1265"/>
      <c r="M2" s="1265"/>
      <c r="N2" s="1265"/>
      <c r="O2" s="1265"/>
      <c r="P2" s="1265"/>
      <c r="Q2" s="1265"/>
      <c r="R2" s="1265"/>
      <c r="S2" s="1265"/>
      <c r="T2" s="1265"/>
      <c r="U2" s="1265"/>
      <c r="V2" s="1265"/>
      <c r="W2" s="1265"/>
      <c r="X2" s="1265"/>
      <c r="Y2" s="1265"/>
      <c r="Z2" s="1265"/>
      <c r="AA2" s="1265"/>
      <c r="AB2" s="1265"/>
      <c r="AC2" s="1265"/>
      <c r="AD2" s="1265"/>
      <c r="AE2" s="1265"/>
      <c r="AF2" s="1265"/>
      <c r="AG2" s="1265"/>
      <c r="AH2" s="1265"/>
      <c r="AI2" s="1265"/>
      <c r="AJ2" s="1265"/>
      <c r="AK2" s="1265"/>
      <c r="AL2" s="1265"/>
      <c r="AM2" s="1265"/>
      <c r="AN2" s="1265"/>
      <c r="AO2" s="1265"/>
      <c r="AP2" s="1265"/>
      <c r="AQ2" s="1265"/>
    </row>
    <row r="3" spans="1:43" x14ac:dyDescent="0.2">
      <c r="A3" s="627"/>
      <c r="B3" s="1265" t="s">
        <v>1078</v>
      </c>
      <c r="C3" s="1265"/>
      <c r="D3" s="1265"/>
      <c r="E3" s="1265"/>
      <c r="F3" s="1265"/>
      <c r="G3" s="1265"/>
      <c r="H3" s="1265"/>
      <c r="I3" s="1265"/>
      <c r="J3" s="1265"/>
      <c r="K3" s="1265"/>
      <c r="L3" s="1265"/>
      <c r="M3" s="1265"/>
      <c r="N3" s="1265"/>
      <c r="O3" s="1265"/>
      <c r="P3" s="1265"/>
      <c r="Q3" s="1265"/>
      <c r="R3" s="1265"/>
      <c r="S3" s="1265"/>
      <c r="T3" s="1265"/>
      <c r="U3" s="1265"/>
      <c r="V3" s="1265"/>
      <c r="W3" s="1265"/>
      <c r="X3" s="1265"/>
      <c r="Y3" s="1265"/>
      <c r="Z3" s="1265"/>
      <c r="AA3" s="1265"/>
      <c r="AB3" s="1265"/>
      <c r="AC3" s="1265"/>
      <c r="AD3" s="1265"/>
      <c r="AE3" s="1265"/>
      <c r="AF3" s="1265"/>
      <c r="AG3" s="1265"/>
      <c r="AH3" s="1265"/>
      <c r="AI3" s="1265"/>
      <c r="AJ3" s="1265"/>
      <c r="AK3" s="1265"/>
      <c r="AL3" s="1265"/>
      <c r="AM3" s="1265"/>
      <c r="AN3" s="1265"/>
      <c r="AO3" s="1265"/>
      <c r="AP3" s="1265"/>
      <c r="AQ3" s="1265"/>
    </row>
    <row r="4" spans="1:43" ht="12.75" customHeight="1" x14ac:dyDescent="0.2">
      <c r="A4" s="627"/>
      <c r="B4" s="1438" t="s">
        <v>210</v>
      </c>
      <c r="C4" s="1438"/>
      <c r="D4" s="1438"/>
      <c r="E4" s="1438"/>
      <c r="F4" s="1438"/>
      <c r="G4" s="1438"/>
      <c r="H4" s="1438"/>
      <c r="I4" s="1438"/>
      <c r="J4" s="1438"/>
      <c r="K4" s="1438"/>
      <c r="L4" s="1438"/>
      <c r="M4" s="1438"/>
      <c r="N4" s="1438"/>
      <c r="O4" s="1438"/>
      <c r="P4" s="1438"/>
      <c r="Q4" s="1438"/>
      <c r="R4" s="1438"/>
      <c r="S4" s="1438"/>
      <c r="T4" s="1438"/>
      <c r="U4" s="1438"/>
      <c r="V4" s="1438"/>
      <c r="W4" s="1438"/>
      <c r="X4" s="1438"/>
      <c r="Y4" s="1438"/>
      <c r="Z4" s="1438"/>
      <c r="AA4" s="1438"/>
      <c r="AB4" s="1438"/>
      <c r="AC4" s="1438"/>
      <c r="AD4" s="1438"/>
      <c r="AE4" s="1438"/>
      <c r="AF4" s="1438"/>
      <c r="AG4" s="1438"/>
      <c r="AH4" s="1438"/>
      <c r="AI4" s="1438"/>
      <c r="AJ4" s="1438"/>
      <c r="AK4" s="1438"/>
      <c r="AL4" s="1438"/>
      <c r="AM4" s="1438"/>
      <c r="AN4" s="1438"/>
      <c r="AO4" s="1438"/>
      <c r="AP4" s="1438"/>
      <c r="AQ4" s="1438"/>
    </row>
    <row r="5" spans="1:43" x14ac:dyDescent="0.2">
      <c r="A5" s="303"/>
      <c r="B5" s="1439" t="s">
        <v>292</v>
      </c>
      <c r="C5" s="835" t="s">
        <v>54</v>
      </c>
      <c r="D5" s="1443" t="s">
        <v>55</v>
      </c>
      <c r="E5" s="1444"/>
      <c r="F5" s="1443" t="s">
        <v>56</v>
      </c>
      <c r="G5" s="1444"/>
      <c r="H5" s="1443" t="s">
        <v>57</v>
      </c>
      <c r="I5" s="1444"/>
      <c r="J5" s="1443" t="s">
        <v>293</v>
      </c>
      <c r="K5" s="1444"/>
      <c r="L5" s="1443" t="s">
        <v>294</v>
      </c>
      <c r="M5" s="1444"/>
      <c r="N5" s="1443" t="s">
        <v>295</v>
      </c>
      <c r="O5" s="1449"/>
      <c r="P5" s="1445" t="s">
        <v>393</v>
      </c>
      <c r="Q5" s="1446"/>
      <c r="R5" s="1445" t="s">
        <v>399</v>
      </c>
      <c r="S5" s="1446"/>
      <c r="T5" s="1445" t="s">
        <v>400</v>
      </c>
      <c r="U5" s="1446"/>
      <c r="V5" s="1445" t="s">
        <v>401</v>
      </c>
      <c r="W5" s="1446"/>
      <c r="X5" s="1445" t="s">
        <v>402</v>
      </c>
      <c r="Y5" s="1446"/>
      <c r="Z5" s="836" t="s">
        <v>403</v>
      </c>
      <c r="AA5" s="1447" t="s">
        <v>404</v>
      </c>
      <c r="AB5" s="1448"/>
      <c r="AC5" s="1447" t="s">
        <v>769</v>
      </c>
      <c r="AD5" s="1448"/>
      <c r="AE5" s="1447" t="s">
        <v>770</v>
      </c>
      <c r="AF5" s="1448"/>
      <c r="AG5" s="1447" t="s">
        <v>771</v>
      </c>
      <c r="AH5" s="1448"/>
      <c r="AI5" s="1447" t="s">
        <v>772</v>
      </c>
      <c r="AJ5" s="1448"/>
      <c r="AK5" s="1447" t="s">
        <v>773</v>
      </c>
      <c r="AL5" s="1448"/>
      <c r="AM5" s="1447" t="s">
        <v>774</v>
      </c>
      <c r="AN5" s="1448"/>
      <c r="AO5" s="1447" t="s">
        <v>775</v>
      </c>
      <c r="AP5" s="1448"/>
      <c r="AQ5" s="856" t="s">
        <v>776</v>
      </c>
    </row>
    <row r="6" spans="1:43" ht="10.5" thickBot="1" x14ac:dyDescent="0.25">
      <c r="A6" s="303"/>
      <c r="B6" s="1440"/>
      <c r="C6" s="837"/>
      <c r="D6" s="1413" t="s">
        <v>62</v>
      </c>
      <c r="E6" s="1414"/>
      <c r="F6" s="1414"/>
      <c r="G6" s="1414"/>
      <c r="H6" s="1414"/>
      <c r="I6" s="1414"/>
      <c r="J6" s="1414"/>
      <c r="K6" s="1414"/>
      <c r="L6" s="1414"/>
      <c r="M6" s="1414"/>
      <c r="N6" s="1414"/>
      <c r="O6" s="1414"/>
      <c r="P6" s="1415"/>
      <c r="Q6" s="1415"/>
      <c r="R6" s="1415"/>
      <c r="S6" s="1415"/>
      <c r="T6" s="1415"/>
      <c r="U6" s="1415"/>
      <c r="V6" s="1415"/>
      <c r="W6" s="1415"/>
      <c r="X6" s="1415"/>
      <c r="Y6" s="1415"/>
      <c r="Z6" s="1416"/>
      <c r="AA6" s="1434" t="s">
        <v>58</v>
      </c>
      <c r="AB6" s="1434"/>
      <c r="AC6" s="1434"/>
      <c r="AD6" s="1434"/>
      <c r="AE6" s="1434"/>
      <c r="AF6" s="1434"/>
      <c r="AG6" s="1434"/>
      <c r="AH6" s="1434"/>
      <c r="AI6" s="1434"/>
      <c r="AJ6" s="1434"/>
      <c r="AK6" s="1434"/>
      <c r="AL6" s="1434"/>
      <c r="AM6" s="1434"/>
      <c r="AN6" s="1434"/>
      <c r="AO6" s="1434"/>
      <c r="AP6" s="1434"/>
      <c r="AQ6" s="1434"/>
    </row>
    <row r="7" spans="1:43" s="632" customFormat="1" ht="27" customHeight="1" x14ac:dyDescent="0.2">
      <c r="A7" s="650"/>
      <c r="B7" s="1441"/>
      <c r="C7" s="1402" t="s">
        <v>78</v>
      </c>
      <c r="D7" s="1411" t="s">
        <v>275</v>
      </c>
      <c r="E7" s="1389"/>
      <c r="F7" s="1390" t="s">
        <v>20</v>
      </c>
      <c r="G7" s="1390"/>
      <c r="H7" s="1390" t="s">
        <v>273</v>
      </c>
      <c r="I7" s="1390"/>
      <c r="J7" s="1389" t="s">
        <v>282</v>
      </c>
      <c r="K7" s="1389"/>
      <c r="L7" s="1389" t="s">
        <v>281</v>
      </c>
      <c r="M7" s="1389"/>
      <c r="N7" s="1385" t="s">
        <v>193</v>
      </c>
      <c r="O7" s="1386"/>
      <c r="P7" s="1393" t="s">
        <v>756</v>
      </c>
      <c r="Q7" s="1393"/>
      <c r="R7" s="1389" t="s">
        <v>757</v>
      </c>
      <c r="S7" s="1389"/>
      <c r="T7" s="1389" t="s">
        <v>758</v>
      </c>
      <c r="U7" s="1390"/>
      <c r="V7" s="1393" t="s">
        <v>766</v>
      </c>
      <c r="W7" s="1393"/>
      <c r="X7" s="1393" t="s">
        <v>62</v>
      </c>
      <c r="Y7" s="1419"/>
      <c r="Z7" s="1421" t="s">
        <v>759</v>
      </c>
      <c r="AA7" s="1450" t="s">
        <v>782</v>
      </c>
      <c r="AB7" s="1451"/>
      <c r="AC7" s="1460" t="s">
        <v>761</v>
      </c>
      <c r="AD7" s="1461"/>
      <c r="AE7" s="1454" t="s">
        <v>763</v>
      </c>
      <c r="AF7" s="1451"/>
      <c r="AG7" s="1454" t="s">
        <v>762</v>
      </c>
      <c r="AH7" s="1451"/>
      <c r="AI7" s="1460" t="s">
        <v>764</v>
      </c>
      <c r="AJ7" s="1461"/>
      <c r="AK7" s="1454" t="s">
        <v>765</v>
      </c>
      <c r="AL7" s="1451"/>
      <c r="AM7" s="1456" t="s">
        <v>767</v>
      </c>
      <c r="AN7" s="1457"/>
      <c r="AO7" s="1393" t="s">
        <v>58</v>
      </c>
      <c r="AP7" s="1419"/>
      <c r="AQ7" s="1429" t="s">
        <v>267</v>
      </c>
    </row>
    <row r="8" spans="1:43" s="632" customFormat="1" ht="37.5" customHeight="1" x14ac:dyDescent="0.2">
      <c r="A8" s="650"/>
      <c r="B8" s="1441"/>
      <c r="C8" s="1403"/>
      <c r="D8" s="1412"/>
      <c r="E8" s="1407"/>
      <c r="F8" s="1406"/>
      <c r="G8" s="1406"/>
      <c r="H8" s="1406"/>
      <c r="I8" s="1406"/>
      <c r="J8" s="1407"/>
      <c r="K8" s="1407"/>
      <c r="L8" s="1407"/>
      <c r="M8" s="1407"/>
      <c r="N8" s="1387"/>
      <c r="O8" s="1388"/>
      <c r="P8" s="1417"/>
      <c r="Q8" s="1417"/>
      <c r="R8" s="1391"/>
      <c r="S8" s="1391"/>
      <c r="T8" s="1391"/>
      <c r="U8" s="1392"/>
      <c r="V8" s="1319"/>
      <c r="W8" s="1319"/>
      <c r="X8" s="1319"/>
      <c r="Y8" s="1420"/>
      <c r="Z8" s="1422"/>
      <c r="AA8" s="1452"/>
      <c r="AB8" s="1453"/>
      <c r="AC8" s="1462"/>
      <c r="AD8" s="1463"/>
      <c r="AE8" s="1455"/>
      <c r="AF8" s="1453"/>
      <c r="AG8" s="1455"/>
      <c r="AH8" s="1453"/>
      <c r="AI8" s="1462"/>
      <c r="AJ8" s="1463"/>
      <c r="AK8" s="1455"/>
      <c r="AL8" s="1453"/>
      <c r="AM8" s="1458"/>
      <c r="AN8" s="1459"/>
      <c r="AO8" s="1319"/>
      <c r="AP8" s="1420"/>
      <c r="AQ8" s="1430"/>
    </row>
    <row r="9" spans="1:43" ht="34.5" customHeight="1" thickBot="1" x14ac:dyDescent="0.2">
      <c r="A9" s="303"/>
      <c r="B9" s="1442"/>
      <c r="C9" s="1404"/>
      <c r="D9" s="1240" t="s">
        <v>59</v>
      </c>
      <c r="E9" s="1237" t="s">
        <v>60</v>
      </c>
      <c r="F9" s="1241" t="s">
        <v>59</v>
      </c>
      <c r="G9" s="1237" t="s">
        <v>60</v>
      </c>
      <c r="H9" s="884" t="s">
        <v>59</v>
      </c>
      <c r="I9" s="883" t="s">
        <v>60</v>
      </c>
      <c r="J9" s="884" t="s">
        <v>59</v>
      </c>
      <c r="K9" s="884" t="s">
        <v>60</v>
      </c>
      <c r="L9" s="884" t="s">
        <v>59</v>
      </c>
      <c r="M9" s="883" t="s">
        <v>60</v>
      </c>
      <c r="N9" s="884" t="s">
        <v>59</v>
      </c>
      <c r="O9" s="883" t="s">
        <v>60</v>
      </c>
      <c r="P9" s="885" t="s">
        <v>59</v>
      </c>
      <c r="Q9" s="885" t="s">
        <v>60</v>
      </c>
      <c r="R9" s="885" t="s">
        <v>59</v>
      </c>
      <c r="S9" s="885" t="s">
        <v>60</v>
      </c>
      <c r="T9" s="885" t="s">
        <v>59</v>
      </c>
      <c r="U9" s="885" t="s">
        <v>60</v>
      </c>
      <c r="V9" s="885" t="s">
        <v>59</v>
      </c>
      <c r="W9" s="885" t="s">
        <v>60</v>
      </c>
      <c r="X9" s="885" t="s">
        <v>59</v>
      </c>
      <c r="Y9" s="886" t="s">
        <v>60</v>
      </c>
      <c r="Z9" s="1423"/>
      <c r="AA9" s="887" t="s">
        <v>59</v>
      </c>
      <c r="AB9" s="885" t="s">
        <v>60</v>
      </c>
      <c r="AC9" s="885" t="s">
        <v>59</v>
      </c>
      <c r="AD9" s="885" t="s">
        <v>60</v>
      </c>
      <c r="AE9" s="885" t="s">
        <v>59</v>
      </c>
      <c r="AF9" s="885" t="s">
        <v>60</v>
      </c>
      <c r="AG9" s="885" t="s">
        <v>59</v>
      </c>
      <c r="AH9" s="885" t="s">
        <v>60</v>
      </c>
      <c r="AI9" s="885" t="s">
        <v>59</v>
      </c>
      <c r="AJ9" s="885" t="s">
        <v>60</v>
      </c>
      <c r="AK9" s="885" t="s">
        <v>59</v>
      </c>
      <c r="AL9" s="885" t="s">
        <v>60</v>
      </c>
      <c r="AM9" s="885" t="s">
        <v>59</v>
      </c>
      <c r="AN9" s="885" t="s">
        <v>60</v>
      </c>
      <c r="AO9" s="885" t="s">
        <v>59</v>
      </c>
      <c r="AP9" s="886" t="s">
        <v>60</v>
      </c>
      <c r="AQ9" s="1431"/>
    </row>
    <row r="10" spans="1:43" s="632" customFormat="1" ht="12.75" customHeight="1" x14ac:dyDescent="0.2">
      <c r="A10" s="650"/>
      <c r="B10" s="888" t="s">
        <v>825</v>
      </c>
      <c r="C10" s="889" t="s">
        <v>328</v>
      </c>
      <c r="D10" s="1197"/>
      <c r="E10" s="842"/>
      <c r="F10" s="953"/>
      <c r="G10" s="842"/>
      <c r="H10" s="953"/>
      <c r="I10" s="1198"/>
      <c r="J10" s="953"/>
      <c r="K10" s="1198"/>
      <c r="L10" s="953"/>
      <c r="M10" s="1198"/>
      <c r="N10" s="951"/>
      <c r="O10" s="1199"/>
      <c r="P10" s="951"/>
      <c r="Q10" s="952"/>
      <c r="R10" s="951"/>
      <c r="S10" s="952"/>
      <c r="T10" s="951"/>
      <c r="U10" s="952"/>
      <c r="V10" s="951"/>
      <c r="W10" s="863"/>
      <c r="X10" s="872">
        <f>D10+F10+H10+J10+L10+N10+P10+R10+T10+V10</f>
        <v>0</v>
      </c>
      <c r="Y10" s="872">
        <f>E10+G10+I10+K10+M10+O10+Q10+S10+U10+W10</f>
        <v>0</v>
      </c>
      <c r="Z10" s="868">
        <f>X10+Y10</f>
        <v>0</v>
      </c>
      <c r="AA10" s="951"/>
      <c r="AB10" s="952"/>
      <c r="AC10" s="951"/>
      <c r="AD10" s="952"/>
      <c r="AE10" s="951"/>
      <c r="AF10" s="952"/>
      <c r="AG10" s="951"/>
      <c r="AH10" s="952"/>
      <c r="AI10" s="951"/>
      <c r="AJ10" s="952"/>
      <c r="AK10" s="951"/>
      <c r="AL10" s="952"/>
      <c r="AM10" s="866"/>
      <c r="AN10" s="863"/>
      <c r="AO10" s="871">
        <f>AA10+AC10+AE10+AG10+AI10+AK10+AM10</f>
        <v>0</v>
      </c>
      <c r="AP10" s="845">
        <f>AB10+AD10+AF10+AH10+AJ10+AL10+AN10</f>
        <v>0</v>
      </c>
      <c r="AQ10" s="933">
        <f t="shared" ref="AQ10:AQ25" si="0">AO10+AP10</f>
        <v>0</v>
      </c>
    </row>
    <row r="11" spans="1:43" s="632" customFormat="1" ht="16.5" x14ac:dyDescent="0.2">
      <c r="A11" s="650"/>
      <c r="B11" s="838" t="s">
        <v>302</v>
      </c>
      <c r="C11" s="620" t="s">
        <v>826</v>
      </c>
      <c r="D11" s="841">
        <v>101549</v>
      </c>
      <c r="E11" s="842">
        <v>112202</v>
      </c>
      <c r="F11" s="953"/>
      <c r="G11" s="842">
        <v>33544</v>
      </c>
      <c r="H11" s="953"/>
      <c r="I11" s="842">
        <v>97074</v>
      </c>
      <c r="J11" s="953"/>
      <c r="K11" s="1198"/>
      <c r="L11" s="953"/>
      <c r="M11" s="1198"/>
      <c r="N11" s="951"/>
      <c r="O11" s="870"/>
      <c r="P11" s="951"/>
      <c r="Q11" s="842">
        <f>'felhalm. kiad.  '!G85+'felhalm. kiad.  '!G86</f>
        <v>3200</v>
      </c>
      <c r="R11" s="951"/>
      <c r="S11" s="952"/>
      <c r="T11" s="951"/>
      <c r="U11" s="952"/>
      <c r="V11" s="951"/>
      <c r="W11" s="863"/>
      <c r="X11" s="872">
        <f t="shared" ref="X11:X73" si="1">D11+F11+H11+J11+L11+N11+P11+R11+T11+V11</f>
        <v>101549</v>
      </c>
      <c r="Y11" s="872">
        <f t="shared" ref="Y11:Y73" si="2">E11+G11+I11+K11+M11+O11+Q11+S11+U11+W11</f>
        <v>246020</v>
      </c>
      <c r="Z11" s="868">
        <f t="shared" ref="Z11:Z70" si="3">X11+Y11</f>
        <v>347569</v>
      </c>
      <c r="AA11" s="951"/>
      <c r="AB11" s="952"/>
      <c r="AC11" s="951"/>
      <c r="AD11" s="952"/>
      <c r="AE11" s="951"/>
      <c r="AF11" s="952"/>
      <c r="AG11" s="951"/>
      <c r="AH11" s="952"/>
      <c r="AI11" s="951"/>
      <c r="AJ11" s="952"/>
      <c r="AK11" s="951"/>
      <c r="AL11" s="952"/>
      <c r="AM11" s="866"/>
      <c r="AN11" s="863"/>
      <c r="AO11" s="871">
        <f t="shared" ref="AO11:AO71" si="4">AA11+AC11+AE11+AG11+AI11+AK11+AM11</f>
        <v>0</v>
      </c>
      <c r="AP11" s="845">
        <f t="shared" ref="AP11:AP71" si="5">AB11+AD11+AF11+AH11+AJ11+AL11+AN11</f>
        <v>0</v>
      </c>
      <c r="AQ11" s="933">
        <f t="shared" si="0"/>
        <v>0</v>
      </c>
    </row>
    <row r="12" spans="1:43" s="632" customFormat="1" x14ac:dyDescent="0.2">
      <c r="A12" s="650"/>
      <c r="B12" s="838" t="s">
        <v>310</v>
      </c>
      <c r="C12" s="633" t="s">
        <v>827</v>
      </c>
      <c r="D12" s="955"/>
      <c r="E12" s="847">
        <v>18435</v>
      </c>
      <c r="F12" s="869"/>
      <c r="G12" s="847">
        <v>2581</v>
      </c>
      <c r="H12" s="869"/>
      <c r="I12" s="870"/>
      <c r="J12" s="869"/>
      <c r="K12" s="870"/>
      <c r="L12" s="946"/>
      <c r="M12" s="870"/>
      <c r="N12" s="869"/>
      <c r="O12" s="870"/>
      <c r="P12" s="869"/>
      <c r="Q12" s="870"/>
      <c r="R12" s="869"/>
      <c r="S12" s="870"/>
      <c r="T12" s="869"/>
      <c r="U12" s="870"/>
      <c r="V12" s="869"/>
      <c r="W12" s="847"/>
      <c r="X12" s="872">
        <f t="shared" si="1"/>
        <v>0</v>
      </c>
      <c r="Y12" s="872">
        <f t="shared" si="2"/>
        <v>21016</v>
      </c>
      <c r="Z12" s="868">
        <f t="shared" si="3"/>
        <v>21016</v>
      </c>
      <c r="AA12" s="946"/>
      <c r="AB12" s="870"/>
      <c r="AC12" s="946"/>
      <c r="AD12" s="870"/>
      <c r="AE12" s="946"/>
      <c r="AF12" s="870"/>
      <c r="AG12" s="946"/>
      <c r="AH12" s="870"/>
      <c r="AI12" s="946"/>
      <c r="AJ12" s="870"/>
      <c r="AK12" s="946"/>
      <c r="AL12" s="870"/>
      <c r="AM12" s="871"/>
      <c r="AN12" s="847"/>
      <c r="AO12" s="871">
        <f t="shared" si="4"/>
        <v>0</v>
      </c>
      <c r="AP12" s="845">
        <f t="shared" si="5"/>
        <v>0</v>
      </c>
      <c r="AQ12" s="933">
        <f t="shared" si="0"/>
        <v>0</v>
      </c>
    </row>
    <row r="13" spans="1:43" s="632" customFormat="1" x14ac:dyDescent="0.2">
      <c r="A13" s="650"/>
      <c r="B13" s="838" t="s">
        <v>311</v>
      </c>
      <c r="C13" s="633" t="s">
        <v>828</v>
      </c>
      <c r="D13" s="955"/>
      <c r="E13" s="847">
        <v>5412</v>
      </c>
      <c r="F13" s="869"/>
      <c r="G13" s="847">
        <v>758</v>
      </c>
      <c r="H13" s="869"/>
      <c r="I13" s="870"/>
      <c r="J13" s="869"/>
      <c r="K13" s="870"/>
      <c r="L13" s="869"/>
      <c r="M13" s="870"/>
      <c r="N13" s="869"/>
      <c r="O13" s="870"/>
      <c r="P13" s="869"/>
      <c r="Q13" s="870"/>
      <c r="R13" s="869"/>
      <c r="S13" s="870"/>
      <c r="T13" s="869"/>
      <c r="U13" s="870"/>
      <c r="V13" s="869"/>
      <c r="W13" s="847"/>
      <c r="X13" s="872">
        <f t="shared" si="1"/>
        <v>0</v>
      </c>
      <c r="Y13" s="872">
        <f t="shared" si="2"/>
        <v>6170</v>
      </c>
      <c r="Z13" s="868">
        <f t="shared" si="3"/>
        <v>6170</v>
      </c>
      <c r="AA13" s="946"/>
      <c r="AB13" s="870"/>
      <c r="AC13" s="946"/>
      <c r="AD13" s="870"/>
      <c r="AE13" s="946"/>
      <c r="AF13" s="870"/>
      <c r="AG13" s="946"/>
      <c r="AH13" s="870"/>
      <c r="AI13" s="946"/>
      <c r="AJ13" s="870"/>
      <c r="AK13" s="946"/>
      <c r="AL13" s="870"/>
      <c r="AM13" s="871"/>
      <c r="AN13" s="847"/>
      <c r="AO13" s="871">
        <f t="shared" si="4"/>
        <v>0</v>
      </c>
      <c r="AP13" s="845">
        <f t="shared" si="5"/>
        <v>0</v>
      </c>
      <c r="AQ13" s="933">
        <f t="shared" si="0"/>
        <v>0</v>
      </c>
    </row>
    <row r="14" spans="1:43" s="632" customFormat="1" ht="16.5" x14ac:dyDescent="0.2">
      <c r="A14" s="650"/>
      <c r="B14" s="838" t="s">
        <v>312</v>
      </c>
      <c r="C14" s="618" t="s">
        <v>829</v>
      </c>
      <c r="D14" s="956"/>
      <c r="E14" s="842"/>
      <c r="F14" s="953"/>
      <c r="G14" s="842"/>
      <c r="H14" s="953"/>
      <c r="I14" s="870"/>
      <c r="J14" s="953"/>
      <c r="K14" s="1198"/>
      <c r="L14" s="953"/>
      <c r="M14" s="1198"/>
      <c r="N14" s="951"/>
      <c r="O14" s="870"/>
      <c r="P14" s="951"/>
      <c r="Q14" s="952"/>
      <c r="R14" s="951"/>
      <c r="S14" s="952"/>
      <c r="T14" s="951"/>
      <c r="U14" s="952"/>
      <c r="V14" s="951"/>
      <c r="W14" s="860"/>
      <c r="X14" s="872">
        <f t="shared" si="1"/>
        <v>0</v>
      </c>
      <c r="Y14" s="872">
        <f t="shared" si="2"/>
        <v>0</v>
      </c>
      <c r="Z14" s="868">
        <f t="shared" si="3"/>
        <v>0</v>
      </c>
      <c r="AA14" s="946"/>
      <c r="AB14" s="870"/>
      <c r="AC14" s="946"/>
      <c r="AD14" s="870"/>
      <c r="AE14" s="946"/>
      <c r="AF14" s="870"/>
      <c r="AG14" s="946"/>
      <c r="AH14" s="870"/>
      <c r="AI14" s="946"/>
      <c r="AJ14" s="870"/>
      <c r="AK14" s="946"/>
      <c r="AL14" s="870"/>
      <c r="AM14" s="871"/>
      <c r="AN14" s="847"/>
      <c r="AO14" s="871">
        <f t="shared" si="4"/>
        <v>0</v>
      </c>
      <c r="AP14" s="845">
        <f t="shared" si="5"/>
        <v>0</v>
      </c>
      <c r="AQ14" s="933">
        <f t="shared" si="0"/>
        <v>0</v>
      </c>
    </row>
    <row r="15" spans="1:43" s="632" customFormat="1" ht="16.5" x14ac:dyDescent="0.2">
      <c r="A15" s="650"/>
      <c r="B15" s="838" t="s">
        <v>313</v>
      </c>
      <c r="C15" s="618" t="s">
        <v>830</v>
      </c>
      <c r="D15" s="956"/>
      <c r="E15" s="842"/>
      <c r="F15" s="953"/>
      <c r="G15" s="842"/>
      <c r="H15" s="953"/>
      <c r="I15" s="870"/>
      <c r="J15" s="953"/>
      <c r="K15" s="952"/>
      <c r="L15" s="951"/>
      <c r="M15" s="952"/>
      <c r="N15" s="951"/>
      <c r="O15" s="870"/>
      <c r="P15" s="951"/>
      <c r="Q15" s="952"/>
      <c r="R15" s="951"/>
      <c r="S15" s="952"/>
      <c r="T15" s="951"/>
      <c r="U15" s="952"/>
      <c r="V15" s="951"/>
      <c r="W15" s="860"/>
      <c r="X15" s="872">
        <f t="shared" si="1"/>
        <v>0</v>
      </c>
      <c r="Y15" s="872">
        <f t="shared" si="2"/>
        <v>0</v>
      </c>
      <c r="Z15" s="868">
        <f t="shared" si="3"/>
        <v>0</v>
      </c>
      <c r="AA15" s="946"/>
      <c r="AB15" s="870"/>
      <c r="AC15" s="946"/>
      <c r="AD15" s="870"/>
      <c r="AE15" s="946"/>
      <c r="AF15" s="870"/>
      <c r="AG15" s="946"/>
      <c r="AH15" s="870"/>
      <c r="AI15" s="946"/>
      <c r="AJ15" s="870"/>
      <c r="AK15" s="946"/>
      <c r="AL15" s="870"/>
      <c r="AM15" s="871"/>
      <c r="AN15" s="847"/>
      <c r="AO15" s="871">
        <f t="shared" si="4"/>
        <v>0</v>
      </c>
      <c r="AP15" s="845">
        <f t="shared" si="5"/>
        <v>0</v>
      </c>
      <c r="AQ15" s="933">
        <f t="shared" si="0"/>
        <v>0</v>
      </c>
    </row>
    <row r="16" spans="1:43" s="632" customFormat="1" ht="13.5" customHeight="1" thickBot="1" x14ac:dyDescent="0.25">
      <c r="A16" s="650"/>
      <c r="B16" s="838" t="s">
        <v>831</v>
      </c>
      <c r="C16" s="618" t="s">
        <v>832</v>
      </c>
      <c r="D16" s="956"/>
      <c r="E16" s="860"/>
      <c r="F16" s="951"/>
      <c r="G16" s="860"/>
      <c r="H16" s="953"/>
      <c r="I16" s="870"/>
      <c r="J16" s="953"/>
      <c r="K16" s="952"/>
      <c r="L16" s="951"/>
      <c r="M16" s="952"/>
      <c r="N16" s="951"/>
      <c r="O16" s="870"/>
      <c r="P16" s="951"/>
      <c r="Q16" s="952"/>
      <c r="R16" s="951"/>
      <c r="S16" s="952"/>
      <c r="T16" s="951"/>
      <c r="U16" s="952"/>
      <c r="V16" s="951"/>
      <c r="W16" s="860"/>
      <c r="X16" s="872">
        <f t="shared" si="1"/>
        <v>0</v>
      </c>
      <c r="Y16" s="872">
        <f t="shared" si="2"/>
        <v>0</v>
      </c>
      <c r="Z16" s="868">
        <f t="shared" si="3"/>
        <v>0</v>
      </c>
      <c r="AA16" s="946"/>
      <c r="AB16" s="870"/>
      <c r="AC16" s="946"/>
      <c r="AD16" s="870"/>
      <c r="AE16" s="946"/>
      <c r="AF16" s="870"/>
      <c r="AG16" s="946"/>
      <c r="AH16" s="870"/>
      <c r="AI16" s="946"/>
      <c r="AJ16" s="870"/>
      <c r="AK16" s="946"/>
      <c r="AL16" s="870"/>
      <c r="AM16" s="871">
        <f>X17-AA17-AC17-AE17-AG17-AI17-AK17</f>
        <v>101549</v>
      </c>
      <c r="AN16" s="847">
        <f>Y17-AB17-AD17-AF17-AH17-AJ17-AL17</f>
        <v>273206</v>
      </c>
      <c r="AO16" s="871">
        <f t="shared" si="4"/>
        <v>101549</v>
      </c>
      <c r="AP16" s="845">
        <f t="shared" si="5"/>
        <v>273206</v>
      </c>
      <c r="AQ16" s="933">
        <f t="shared" si="0"/>
        <v>374755</v>
      </c>
    </row>
    <row r="17" spans="1:43" s="901" customFormat="1" ht="13.5" customHeight="1" thickBot="1" x14ac:dyDescent="0.25">
      <c r="A17" s="902"/>
      <c r="B17" s="903"/>
      <c r="C17" s="904" t="s">
        <v>858</v>
      </c>
      <c r="D17" s="917">
        <f t="shared" ref="D17:O17" si="6">SUM(D11:D16)</f>
        <v>101549</v>
      </c>
      <c r="E17" s="906">
        <f t="shared" si="6"/>
        <v>136049</v>
      </c>
      <c r="F17" s="905">
        <f t="shared" si="6"/>
        <v>0</v>
      </c>
      <c r="G17" s="906">
        <f t="shared" si="6"/>
        <v>36883</v>
      </c>
      <c r="H17" s="905">
        <f t="shared" si="6"/>
        <v>0</v>
      </c>
      <c r="I17" s="906">
        <f t="shared" si="6"/>
        <v>97074</v>
      </c>
      <c r="J17" s="905">
        <f t="shared" si="6"/>
        <v>0</v>
      </c>
      <c r="K17" s="906">
        <f t="shared" si="6"/>
        <v>0</v>
      </c>
      <c r="L17" s="905">
        <f t="shared" si="6"/>
        <v>0</v>
      </c>
      <c r="M17" s="906">
        <f t="shared" si="6"/>
        <v>0</v>
      </c>
      <c r="N17" s="905">
        <f t="shared" si="6"/>
        <v>0</v>
      </c>
      <c r="O17" s="906">
        <f t="shared" si="6"/>
        <v>0</v>
      </c>
      <c r="P17" s="905">
        <f>SUM(P11:P16)</f>
        <v>0</v>
      </c>
      <c r="Q17" s="906">
        <f t="shared" ref="Q17:W17" si="7">SUM(Q11:Q16)</f>
        <v>3200</v>
      </c>
      <c r="R17" s="905">
        <f t="shared" si="7"/>
        <v>0</v>
      </c>
      <c r="S17" s="906">
        <f t="shared" si="7"/>
        <v>0</v>
      </c>
      <c r="T17" s="905">
        <f t="shared" si="7"/>
        <v>0</v>
      </c>
      <c r="U17" s="906">
        <f t="shared" si="7"/>
        <v>0</v>
      </c>
      <c r="V17" s="905">
        <f t="shared" si="7"/>
        <v>0</v>
      </c>
      <c r="W17" s="906">
        <f t="shared" si="7"/>
        <v>0</v>
      </c>
      <c r="X17" s="907">
        <f t="shared" si="1"/>
        <v>101549</v>
      </c>
      <c r="Y17" s="907">
        <f t="shared" si="2"/>
        <v>273206</v>
      </c>
      <c r="Z17" s="908">
        <f t="shared" si="3"/>
        <v>374755</v>
      </c>
      <c r="AA17" s="913">
        <f>SUM(AA11:AA16)</f>
        <v>0</v>
      </c>
      <c r="AB17" s="914">
        <f t="shared" ref="AB17:AN17" si="8">SUM(AB11:AB16)</f>
        <v>0</v>
      </c>
      <c r="AC17" s="913">
        <f t="shared" si="8"/>
        <v>0</v>
      </c>
      <c r="AD17" s="914">
        <f t="shared" si="8"/>
        <v>0</v>
      </c>
      <c r="AE17" s="913">
        <f t="shared" si="8"/>
        <v>0</v>
      </c>
      <c r="AF17" s="914">
        <f t="shared" si="8"/>
        <v>0</v>
      </c>
      <c r="AG17" s="913">
        <f t="shared" si="8"/>
        <v>0</v>
      </c>
      <c r="AH17" s="914">
        <f t="shared" si="8"/>
        <v>0</v>
      </c>
      <c r="AI17" s="913">
        <f t="shared" si="8"/>
        <v>0</v>
      </c>
      <c r="AJ17" s="914">
        <f t="shared" si="8"/>
        <v>0</v>
      </c>
      <c r="AK17" s="913">
        <f t="shared" si="8"/>
        <v>0</v>
      </c>
      <c r="AL17" s="914">
        <f t="shared" si="8"/>
        <v>0</v>
      </c>
      <c r="AM17" s="909">
        <f t="shared" si="8"/>
        <v>101549</v>
      </c>
      <c r="AN17" s="910">
        <f t="shared" si="8"/>
        <v>273206</v>
      </c>
      <c r="AO17" s="911">
        <f t="shared" si="4"/>
        <v>101549</v>
      </c>
      <c r="AP17" s="911">
        <f t="shared" si="5"/>
        <v>273206</v>
      </c>
      <c r="AQ17" s="942">
        <f t="shared" si="0"/>
        <v>374755</v>
      </c>
    </row>
    <row r="18" spans="1:43" ht="13.5" customHeight="1" x14ac:dyDescent="0.15">
      <c r="A18" s="303"/>
      <c r="B18" s="838"/>
      <c r="C18" s="633"/>
      <c r="D18" s="955"/>
      <c r="E18" s="847"/>
      <c r="F18" s="869"/>
      <c r="G18" s="847"/>
      <c r="H18" s="869"/>
      <c r="I18" s="870"/>
      <c r="J18" s="869"/>
      <c r="K18" s="870"/>
      <c r="L18" s="946"/>
      <c r="M18" s="870"/>
      <c r="N18" s="869"/>
      <c r="O18" s="954"/>
      <c r="P18" s="869"/>
      <c r="Q18" s="870"/>
      <c r="R18" s="869"/>
      <c r="S18" s="870"/>
      <c r="T18" s="869"/>
      <c r="U18" s="870"/>
      <c r="V18" s="869"/>
      <c r="W18" s="847"/>
      <c r="X18" s="872"/>
      <c r="Y18" s="872"/>
      <c r="Z18" s="868"/>
      <c r="AA18" s="1204"/>
      <c r="AB18" s="954"/>
      <c r="AC18" s="1204"/>
      <c r="AD18" s="954"/>
      <c r="AE18" s="1204"/>
      <c r="AF18" s="954"/>
      <c r="AG18" s="1204"/>
      <c r="AH18" s="954"/>
      <c r="AI18" s="1204"/>
      <c r="AJ18" s="954"/>
      <c r="AK18" s="1204"/>
      <c r="AL18" s="954"/>
      <c r="AM18" s="934"/>
      <c r="AN18" s="873"/>
      <c r="AO18" s="871"/>
      <c r="AP18" s="845"/>
      <c r="AQ18" s="933"/>
    </row>
    <row r="19" spans="1:43" s="632" customFormat="1" ht="19.5" x14ac:dyDescent="0.2">
      <c r="A19" s="650"/>
      <c r="B19" s="888" t="s">
        <v>833</v>
      </c>
      <c r="C19" s="894" t="s">
        <v>834</v>
      </c>
      <c r="D19" s="955"/>
      <c r="E19" s="847"/>
      <c r="F19" s="869"/>
      <c r="G19" s="847"/>
      <c r="H19" s="869"/>
      <c r="I19" s="870"/>
      <c r="J19" s="869"/>
      <c r="K19" s="870"/>
      <c r="L19" s="946"/>
      <c r="M19" s="870"/>
      <c r="N19" s="869"/>
      <c r="O19" s="870"/>
      <c r="P19" s="869"/>
      <c r="Q19" s="870"/>
      <c r="R19" s="869"/>
      <c r="S19" s="870"/>
      <c r="T19" s="869"/>
      <c r="U19" s="870"/>
      <c r="V19" s="869"/>
      <c r="W19" s="847"/>
      <c r="X19" s="872"/>
      <c r="Y19" s="872"/>
      <c r="Z19" s="868"/>
      <c r="AA19" s="946"/>
      <c r="AB19" s="870"/>
      <c r="AC19" s="946"/>
      <c r="AD19" s="870"/>
      <c r="AE19" s="946"/>
      <c r="AF19" s="870"/>
      <c r="AG19" s="946"/>
      <c r="AH19" s="870"/>
      <c r="AI19" s="946"/>
      <c r="AJ19" s="870"/>
      <c r="AK19" s="946"/>
      <c r="AL19" s="870"/>
      <c r="AM19" s="871"/>
      <c r="AN19" s="847"/>
      <c r="AO19" s="871">
        <f t="shared" si="4"/>
        <v>0</v>
      </c>
      <c r="AP19" s="845">
        <f t="shared" si="5"/>
        <v>0</v>
      </c>
      <c r="AQ19" s="933">
        <f t="shared" si="0"/>
        <v>0</v>
      </c>
    </row>
    <row r="20" spans="1:43" s="632" customFormat="1" ht="57.75" x14ac:dyDescent="0.2">
      <c r="A20" s="650"/>
      <c r="B20" s="838" t="s">
        <v>302</v>
      </c>
      <c r="C20" s="618" t="s">
        <v>835</v>
      </c>
      <c r="D20" s="841">
        <v>30972</v>
      </c>
      <c r="E20" s="842">
        <v>42150</v>
      </c>
      <c r="F20" s="953"/>
      <c r="G20" s="842">
        <v>9506</v>
      </c>
      <c r="H20" s="843">
        <v>49185</v>
      </c>
      <c r="I20" s="842">
        <v>30823</v>
      </c>
      <c r="J20" s="953"/>
      <c r="K20" s="952"/>
      <c r="L20" s="951"/>
      <c r="M20" s="952"/>
      <c r="N20" s="951"/>
      <c r="O20" s="870"/>
      <c r="P20" s="951"/>
      <c r="Q20" s="952"/>
      <c r="R20" s="951"/>
      <c r="S20" s="952"/>
      <c r="T20" s="951"/>
      <c r="U20" s="952"/>
      <c r="V20" s="951"/>
      <c r="W20" s="860"/>
      <c r="X20" s="872">
        <f t="shared" si="1"/>
        <v>80157</v>
      </c>
      <c r="Y20" s="872">
        <f t="shared" si="2"/>
        <v>82479</v>
      </c>
      <c r="Z20" s="868">
        <f t="shared" si="3"/>
        <v>162636</v>
      </c>
      <c r="AA20" s="871"/>
      <c r="AB20" s="847">
        <v>100</v>
      </c>
      <c r="AC20" s="871"/>
      <c r="AD20" s="847">
        <v>71746</v>
      </c>
      <c r="AE20" s="946"/>
      <c r="AF20" s="870"/>
      <c r="AG20" s="946"/>
      <c r="AH20" s="870"/>
      <c r="AI20" s="946"/>
      <c r="AJ20" s="870"/>
      <c r="AK20" s="946"/>
      <c r="AL20" s="870"/>
      <c r="AM20" s="871"/>
      <c r="AN20" s="847"/>
      <c r="AO20" s="871">
        <f t="shared" si="4"/>
        <v>0</v>
      </c>
      <c r="AP20" s="845">
        <f t="shared" si="5"/>
        <v>71846</v>
      </c>
      <c r="AQ20" s="933">
        <f t="shared" si="0"/>
        <v>71846</v>
      </c>
    </row>
    <row r="21" spans="1:43" s="632" customFormat="1" ht="13.5" customHeight="1" x14ac:dyDescent="0.2">
      <c r="A21" s="650"/>
      <c r="B21" s="838" t="s">
        <v>310</v>
      </c>
      <c r="C21" s="633" t="s">
        <v>836</v>
      </c>
      <c r="D21" s="844">
        <v>314</v>
      </c>
      <c r="E21" s="847">
        <v>4672</v>
      </c>
      <c r="F21" s="845"/>
      <c r="G21" s="847">
        <v>649</v>
      </c>
      <c r="H21" s="845">
        <v>1355</v>
      </c>
      <c r="I21" s="847"/>
      <c r="J21" s="845"/>
      <c r="K21" s="870"/>
      <c r="L21" s="946"/>
      <c r="M21" s="870"/>
      <c r="N21" s="869"/>
      <c r="O21" s="870"/>
      <c r="P21" s="869"/>
      <c r="Q21" s="870"/>
      <c r="R21" s="869"/>
      <c r="S21" s="870"/>
      <c r="T21" s="869"/>
      <c r="U21" s="870"/>
      <c r="V21" s="869"/>
      <c r="W21" s="847"/>
      <c r="X21" s="872">
        <f t="shared" si="1"/>
        <v>1669</v>
      </c>
      <c r="Y21" s="872">
        <f t="shared" si="2"/>
        <v>5321</v>
      </c>
      <c r="Z21" s="868">
        <f t="shared" si="3"/>
        <v>6990</v>
      </c>
      <c r="AA21" s="871"/>
      <c r="AB21" s="847"/>
      <c r="AC21" s="871"/>
      <c r="AD21" s="847">
        <v>3200</v>
      </c>
      <c r="AE21" s="946"/>
      <c r="AF21" s="870"/>
      <c r="AG21" s="946"/>
      <c r="AH21" s="870"/>
      <c r="AI21" s="946"/>
      <c r="AJ21" s="870"/>
      <c r="AK21" s="946"/>
      <c r="AL21" s="870"/>
      <c r="AM21" s="871"/>
      <c r="AN21" s="847"/>
      <c r="AO21" s="871">
        <f t="shared" si="4"/>
        <v>0</v>
      </c>
      <c r="AP21" s="845">
        <f t="shared" si="5"/>
        <v>3200</v>
      </c>
      <c r="AQ21" s="933">
        <f t="shared" si="0"/>
        <v>3200</v>
      </c>
    </row>
    <row r="22" spans="1:43" s="632" customFormat="1" ht="16.5" x14ac:dyDescent="0.2">
      <c r="A22" s="650"/>
      <c r="B22" s="838" t="s">
        <v>311</v>
      </c>
      <c r="C22" s="633" t="s">
        <v>837</v>
      </c>
      <c r="D22" s="955"/>
      <c r="E22" s="847">
        <v>91237</v>
      </c>
      <c r="F22" s="869"/>
      <c r="G22" s="847">
        <v>14361</v>
      </c>
      <c r="H22" s="869"/>
      <c r="I22" s="870"/>
      <c r="J22" s="869"/>
      <c r="K22" s="870"/>
      <c r="L22" s="946"/>
      <c r="M22" s="870"/>
      <c r="N22" s="869"/>
      <c r="O22" s="870"/>
      <c r="P22" s="869"/>
      <c r="Q22" s="870"/>
      <c r="R22" s="869"/>
      <c r="S22" s="870"/>
      <c r="T22" s="869"/>
      <c r="U22" s="870"/>
      <c r="V22" s="869"/>
      <c r="W22" s="847"/>
      <c r="X22" s="872">
        <f t="shared" si="1"/>
        <v>0</v>
      </c>
      <c r="Y22" s="872">
        <f t="shared" si="2"/>
        <v>105598</v>
      </c>
      <c r="Z22" s="868">
        <f t="shared" si="3"/>
        <v>105598</v>
      </c>
      <c r="AA22" s="871"/>
      <c r="AB22" s="847"/>
      <c r="AC22" s="871"/>
      <c r="AD22" s="847">
        <v>50000</v>
      </c>
      <c r="AE22" s="946"/>
      <c r="AF22" s="870"/>
      <c r="AG22" s="946"/>
      <c r="AH22" s="870"/>
      <c r="AI22" s="946"/>
      <c r="AJ22" s="870"/>
      <c r="AK22" s="946"/>
      <c r="AL22" s="870"/>
      <c r="AM22" s="871"/>
      <c r="AN22" s="847"/>
      <c r="AO22" s="871">
        <f t="shared" si="4"/>
        <v>0</v>
      </c>
      <c r="AP22" s="845">
        <f t="shared" si="5"/>
        <v>50000</v>
      </c>
      <c r="AQ22" s="933">
        <f t="shared" si="0"/>
        <v>50000</v>
      </c>
    </row>
    <row r="23" spans="1:43" s="632" customFormat="1" ht="14.25" customHeight="1" x14ac:dyDescent="0.2">
      <c r="A23" s="650"/>
      <c r="B23" s="838" t="s">
        <v>312</v>
      </c>
      <c r="C23" s="633" t="s">
        <v>838</v>
      </c>
      <c r="D23" s="844">
        <v>2847</v>
      </c>
      <c r="E23" s="847">
        <v>753</v>
      </c>
      <c r="F23" s="869"/>
      <c r="G23" s="847">
        <v>468</v>
      </c>
      <c r="H23" s="869"/>
      <c r="I23" s="870"/>
      <c r="J23" s="869"/>
      <c r="K23" s="870"/>
      <c r="L23" s="946"/>
      <c r="M23" s="870"/>
      <c r="N23" s="869"/>
      <c r="O23" s="870"/>
      <c r="P23" s="869"/>
      <c r="Q23" s="870"/>
      <c r="R23" s="869"/>
      <c r="S23" s="870"/>
      <c r="T23" s="869"/>
      <c r="U23" s="870"/>
      <c r="V23" s="869"/>
      <c r="W23" s="847"/>
      <c r="X23" s="872">
        <f t="shared" si="1"/>
        <v>2847</v>
      </c>
      <c r="Y23" s="872">
        <f t="shared" si="2"/>
        <v>1221</v>
      </c>
      <c r="Z23" s="868">
        <f t="shared" si="3"/>
        <v>4068</v>
      </c>
      <c r="AA23" s="871">
        <v>2847</v>
      </c>
      <c r="AB23" s="847"/>
      <c r="AC23" s="871"/>
      <c r="AD23" s="847"/>
      <c r="AE23" s="946"/>
      <c r="AF23" s="870"/>
      <c r="AG23" s="946"/>
      <c r="AH23" s="870"/>
      <c r="AI23" s="946"/>
      <c r="AJ23" s="870"/>
      <c r="AK23" s="946"/>
      <c r="AL23" s="870"/>
      <c r="AM23" s="871"/>
      <c r="AN23" s="847"/>
      <c r="AO23" s="871">
        <f t="shared" si="4"/>
        <v>2847</v>
      </c>
      <c r="AP23" s="845">
        <f t="shared" si="5"/>
        <v>0</v>
      </c>
      <c r="AQ23" s="933">
        <f t="shared" si="0"/>
        <v>2847</v>
      </c>
    </row>
    <row r="24" spans="1:43" s="632" customFormat="1" ht="14.25" customHeight="1" x14ac:dyDescent="0.2">
      <c r="A24" s="650"/>
      <c r="B24" s="838" t="s">
        <v>313</v>
      </c>
      <c r="C24" s="633" t="s">
        <v>839</v>
      </c>
      <c r="D24" s="955"/>
      <c r="E24" s="847"/>
      <c r="F24" s="869"/>
      <c r="G24" s="847"/>
      <c r="H24" s="845">
        <v>5688</v>
      </c>
      <c r="I24" s="847"/>
      <c r="J24" s="869"/>
      <c r="K24" s="870"/>
      <c r="L24" s="946"/>
      <c r="M24" s="870"/>
      <c r="N24" s="869"/>
      <c r="O24" s="870"/>
      <c r="P24" s="869"/>
      <c r="Q24" s="870"/>
      <c r="R24" s="869"/>
      <c r="S24" s="870"/>
      <c r="T24" s="869"/>
      <c r="U24" s="870"/>
      <c r="V24" s="869"/>
      <c r="W24" s="847"/>
      <c r="X24" s="872">
        <f t="shared" si="1"/>
        <v>5688</v>
      </c>
      <c r="Y24" s="872">
        <f t="shared" si="2"/>
        <v>0</v>
      </c>
      <c r="Z24" s="868">
        <f t="shared" si="3"/>
        <v>5688</v>
      </c>
      <c r="AA24" s="871"/>
      <c r="AB24" s="847"/>
      <c r="AC24" s="871"/>
      <c r="AD24" s="847"/>
      <c r="AE24" s="946"/>
      <c r="AF24" s="870"/>
      <c r="AG24" s="946"/>
      <c r="AH24" s="870"/>
      <c r="AI24" s="946"/>
      <c r="AJ24" s="870"/>
      <c r="AK24" s="946"/>
      <c r="AL24" s="870"/>
      <c r="AM24" s="871"/>
      <c r="AN24" s="847"/>
      <c r="AO24" s="871">
        <f t="shared" si="4"/>
        <v>0</v>
      </c>
      <c r="AP24" s="845">
        <f t="shared" si="5"/>
        <v>0</v>
      </c>
      <c r="AQ24" s="933">
        <f t="shared" si="0"/>
        <v>0</v>
      </c>
    </row>
    <row r="25" spans="1:43" s="632" customFormat="1" ht="14.25" customHeight="1" x14ac:dyDescent="0.2">
      <c r="A25" s="650"/>
      <c r="B25" s="838" t="s">
        <v>314</v>
      </c>
      <c r="C25" s="633" t="s">
        <v>840</v>
      </c>
      <c r="D25" s="955"/>
      <c r="E25" s="847"/>
      <c r="F25" s="869"/>
      <c r="G25" s="847"/>
      <c r="H25" s="869"/>
      <c r="I25" s="847">
        <v>15000</v>
      </c>
      <c r="J25" s="869"/>
      <c r="K25" s="870"/>
      <c r="L25" s="946"/>
      <c r="M25" s="870"/>
      <c r="N25" s="869"/>
      <c r="O25" s="870"/>
      <c r="P25" s="869"/>
      <c r="Q25" s="870"/>
      <c r="R25" s="869"/>
      <c r="S25" s="870"/>
      <c r="T25" s="869"/>
      <c r="U25" s="870"/>
      <c r="V25" s="869"/>
      <c r="W25" s="847"/>
      <c r="X25" s="872">
        <f t="shared" si="1"/>
        <v>0</v>
      </c>
      <c r="Y25" s="872">
        <f t="shared" si="2"/>
        <v>15000</v>
      </c>
      <c r="Z25" s="868">
        <f t="shared" si="3"/>
        <v>15000</v>
      </c>
      <c r="AA25" s="871"/>
      <c r="AB25" s="847"/>
      <c r="AC25" s="871"/>
      <c r="AD25" s="847">
        <v>15000</v>
      </c>
      <c r="AE25" s="946"/>
      <c r="AF25" s="870"/>
      <c r="AG25" s="946"/>
      <c r="AH25" s="870"/>
      <c r="AI25" s="946"/>
      <c r="AJ25" s="870"/>
      <c r="AK25" s="946"/>
      <c r="AL25" s="870"/>
      <c r="AM25" s="871"/>
      <c r="AN25" s="847"/>
      <c r="AO25" s="871">
        <f t="shared" si="4"/>
        <v>0</v>
      </c>
      <c r="AP25" s="845">
        <f t="shared" si="5"/>
        <v>15000</v>
      </c>
      <c r="AQ25" s="933">
        <f t="shared" si="0"/>
        <v>15000</v>
      </c>
    </row>
    <row r="26" spans="1:43" s="632" customFormat="1" ht="14.25" customHeight="1" x14ac:dyDescent="0.2">
      <c r="A26" s="650"/>
      <c r="B26" s="838" t="s">
        <v>315</v>
      </c>
      <c r="C26" s="633" t="s">
        <v>841</v>
      </c>
      <c r="D26" s="955"/>
      <c r="E26" s="847"/>
      <c r="F26" s="869"/>
      <c r="G26" s="847"/>
      <c r="H26" s="869"/>
      <c r="I26" s="847"/>
      <c r="J26" s="869"/>
      <c r="K26" s="870"/>
      <c r="L26" s="946"/>
      <c r="M26" s="870"/>
      <c r="N26" s="869"/>
      <c r="O26" s="870"/>
      <c r="P26" s="869"/>
      <c r="Q26" s="870"/>
      <c r="R26" s="869"/>
      <c r="S26" s="870"/>
      <c r="T26" s="869"/>
      <c r="U26" s="870"/>
      <c r="V26" s="869"/>
      <c r="W26" s="847"/>
      <c r="X26" s="872">
        <f t="shared" si="1"/>
        <v>0</v>
      </c>
      <c r="Y26" s="872">
        <f t="shared" si="2"/>
        <v>0</v>
      </c>
      <c r="Z26" s="868">
        <f t="shared" si="3"/>
        <v>0</v>
      </c>
      <c r="AA26" s="871"/>
      <c r="AB26" s="847"/>
      <c r="AC26" s="871"/>
      <c r="AD26" s="847"/>
      <c r="AE26" s="946"/>
      <c r="AF26" s="870"/>
      <c r="AG26" s="946"/>
      <c r="AH26" s="870"/>
      <c r="AI26" s="946"/>
      <c r="AJ26" s="870"/>
      <c r="AK26" s="946"/>
      <c r="AL26" s="870"/>
      <c r="AM26" s="871"/>
      <c r="AN26" s="847"/>
      <c r="AO26" s="871">
        <f t="shared" si="4"/>
        <v>0</v>
      </c>
      <c r="AP26" s="845">
        <f t="shared" si="5"/>
        <v>0</v>
      </c>
      <c r="AQ26" s="933">
        <f>AO26+AP26</f>
        <v>0</v>
      </c>
    </row>
    <row r="27" spans="1:43" s="632" customFormat="1" ht="14.25" customHeight="1" x14ac:dyDescent="0.2">
      <c r="A27" s="650"/>
      <c r="B27" s="838" t="s">
        <v>316</v>
      </c>
      <c r="C27" s="633" t="s">
        <v>842</v>
      </c>
      <c r="D27" s="955"/>
      <c r="E27" s="847"/>
      <c r="F27" s="869"/>
      <c r="G27" s="847"/>
      <c r="H27" s="869"/>
      <c r="I27" s="847">
        <v>2000</v>
      </c>
      <c r="J27" s="869"/>
      <c r="K27" s="870"/>
      <c r="L27" s="946"/>
      <c r="M27" s="870"/>
      <c r="N27" s="869"/>
      <c r="O27" s="870"/>
      <c r="P27" s="869"/>
      <c r="Q27" s="870"/>
      <c r="R27" s="869"/>
      <c r="S27" s="870"/>
      <c r="T27" s="869"/>
      <c r="U27" s="870"/>
      <c r="V27" s="869"/>
      <c r="W27" s="847"/>
      <c r="X27" s="872">
        <f t="shared" si="1"/>
        <v>0</v>
      </c>
      <c r="Y27" s="872">
        <f t="shared" si="2"/>
        <v>2000</v>
      </c>
      <c r="Z27" s="868">
        <f t="shared" si="3"/>
        <v>2000</v>
      </c>
      <c r="AA27" s="871"/>
      <c r="AB27" s="847"/>
      <c r="AC27" s="871"/>
      <c r="AD27" s="847"/>
      <c r="AE27" s="946"/>
      <c r="AF27" s="870"/>
      <c r="AG27" s="946"/>
      <c r="AH27" s="870"/>
      <c r="AI27" s="946"/>
      <c r="AJ27" s="870"/>
      <c r="AK27" s="946"/>
      <c r="AL27" s="870"/>
      <c r="AM27" s="871"/>
      <c r="AN27" s="847"/>
      <c r="AO27" s="871">
        <f t="shared" si="4"/>
        <v>0</v>
      </c>
      <c r="AP27" s="845">
        <f t="shared" si="5"/>
        <v>0</v>
      </c>
      <c r="AQ27" s="933">
        <f t="shared" ref="AQ27:AQ71" si="9">AO27+AP27</f>
        <v>0</v>
      </c>
    </row>
    <row r="28" spans="1:43" s="632" customFormat="1" ht="14.25" customHeight="1" x14ac:dyDescent="0.2">
      <c r="A28" s="650"/>
      <c r="B28" s="838" t="s">
        <v>317</v>
      </c>
      <c r="C28" s="633" t="s">
        <v>843</v>
      </c>
      <c r="D28" s="955"/>
      <c r="E28" s="847"/>
      <c r="F28" s="869"/>
      <c r="G28" s="847"/>
      <c r="H28" s="845">
        <v>3500</v>
      </c>
      <c r="I28" s="845"/>
      <c r="J28" s="955"/>
      <c r="K28" s="870"/>
      <c r="L28" s="946"/>
      <c r="M28" s="870"/>
      <c r="N28" s="869"/>
      <c r="O28" s="870"/>
      <c r="P28" s="869"/>
      <c r="Q28" s="870"/>
      <c r="R28" s="869"/>
      <c r="S28" s="870"/>
      <c r="T28" s="869"/>
      <c r="U28" s="870"/>
      <c r="V28" s="869"/>
      <c r="W28" s="847"/>
      <c r="X28" s="872">
        <f t="shared" si="1"/>
        <v>3500</v>
      </c>
      <c r="Y28" s="872">
        <f t="shared" si="2"/>
        <v>0</v>
      </c>
      <c r="Z28" s="868">
        <f t="shared" si="3"/>
        <v>3500</v>
      </c>
      <c r="AA28" s="871"/>
      <c r="AB28" s="847"/>
      <c r="AC28" s="871"/>
      <c r="AD28" s="847"/>
      <c r="AE28" s="946"/>
      <c r="AF28" s="870"/>
      <c r="AG28" s="946"/>
      <c r="AH28" s="870"/>
      <c r="AI28" s="946"/>
      <c r="AJ28" s="870"/>
      <c r="AK28" s="946"/>
      <c r="AL28" s="870"/>
      <c r="AM28" s="871"/>
      <c r="AN28" s="847"/>
      <c r="AO28" s="871">
        <f t="shared" si="4"/>
        <v>0</v>
      </c>
      <c r="AP28" s="845">
        <f t="shared" si="5"/>
        <v>0</v>
      </c>
      <c r="AQ28" s="933">
        <f t="shared" si="9"/>
        <v>0</v>
      </c>
    </row>
    <row r="29" spans="1:43" s="632" customFormat="1" ht="14.25" customHeight="1" x14ac:dyDescent="0.2">
      <c r="A29" s="650"/>
      <c r="B29" s="838" t="s">
        <v>346</v>
      </c>
      <c r="C29" s="633" t="s">
        <v>844</v>
      </c>
      <c r="D29" s="844">
        <v>11341</v>
      </c>
      <c r="E29" s="847">
        <v>63976</v>
      </c>
      <c r="F29" s="869"/>
      <c r="G29" s="847">
        <v>10042</v>
      </c>
      <c r="H29" s="869"/>
      <c r="I29" s="869"/>
      <c r="J29" s="955"/>
      <c r="K29" s="870"/>
      <c r="L29" s="946"/>
      <c r="M29" s="870"/>
      <c r="N29" s="869"/>
      <c r="O29" s="870"/>
      <c r="P29" s="869"/>
      <c r="Q29" s="870"/>
      <c r="R29" s="869"/>
      <c r="S29" s="870"/>
      <c r="T29" s="869"/>
      <c r="U29" s="870"/>
      <c r="V29" s="869"/>
      <c r="W29" s="847"/>
      <c r="X29" s="872">
        <f t="shared" si="1"/>
        <v>11341</v>
      </c>
      <c r="Y29" s="872">
        <f t="shared" si="2"/>
        <v>74018</v>
      </c>
      <c r="Z29" s="868">
        <f t="shared" si="3"/>
        <v>85359</v>
      </c>
      <c r="AA29" s="871"/>
      <c r="AB29" s="847"/>
      <c r="AC29" s="871"/>
      <c r="AD29" s="847"/>
      <c r="AE29" s="946"/>
      <c r="AF29" s="870"/>
      <c r="AG29" s="946"/>
      <c r="AH29" s="870"/>
      <c r="AI29" s="946"/>
      <c r="AJ29" s="870"/>
      <c r="AK29" s="946"/>
      <c r="AL29" s="870"/>
      <c r="AM29" s="871"/>
      <c r="AN29" s="847"/>
      <c r="AO29" s="871">
        <f t="shared" si="4"/>
        <v>0</v>
      </c>
      <c r="AP29" s="845">
        <f t="shared" si="5"/>
        <v>0</v>
      </c>
      <c r="AQ29" s="933">
        <f t="shared" si="9"/>
        <v>0</v>
      </c>
    </row>
    <row r="30" spans="1:43" s="632" customFormat="1" ht="14.25" customHeight="1" x14ac:dyDescent="0.2">
      <c r="A30" s="650"/>
      <c r="B30" s="838" t="s">
        <v>347</v>
      </c>
      <c r="C30" s="633" t="s">
        <v>845</v>
      </c>
      <c r="D30" s="955"/>
      <c r="E30" s="847"/>
      <c r="F30" s="869"/>
      <c r="G30" s="847"/>
      <c r="H30" s="869"/>
      <c r="I30" s="845">
        <v>185221</v>
      </c>
      <c r="J30" s="955"/>
      <c r="K30" s="870"/>
      <c r="L30" s="946"/>
      <c r="M30" s="870"/>
      <c r="N30" s="869"/>
      <c r="O30" s="870"/>
      <c r="P30" s="869"/>
      <c r="Q30" s="847">
        <f>'felhalm. kiad.  '!G92</f>
        <v>10080</v>
      </c>
      <c r="R30" s="869"/>
      <c r="S30" s="870"/>
      <c r="T30" s="869"/>
      <c r="U30" s="870"/>
      <c r="V30" s="869"/>
      <c r="W30" s="847"/>
      <c r="X30" s="872">
        <f t="shared" si="1"/>
        <v>0</v>
      </c>
      <c r="Y30" s="872">
        <f t="shared" si="2"/>
        <v>195301</v>
      </c>
      <c r="Z30" s="868">
        <f t="shared" si="3"/>
        <v>195301</v>
      </c>
      <c r="AA30" s="946"/>
      <c r="AB30" s="870"/>
      <c r="AC30" s="946"/>
      <c r="AD30" s="870"/>
      <c r="AE30" s="946"/>
      <c r="AF30" s="870"/>
      <c r="AG30" s="946"/>
      <c r="AH30" s="870"/>
      <c r="AI30" s="946"/>
      <c r="AJ30" s="870"/>
      <c r="AK30" s="946"/>
      <c r="AL30" s="870"/>
      <c r="AM30" s="871"/>
      <c r="AN30" s="847"/>
      <c r="AO30" s="871">
        <f t="shared" si="4"/>
        <v>0</v>
      </c>
      <c r="AP30" s="845">
        <f t="shared" si="5"/>
        <v>0</v>
      </c>
      <c r="AQ30" s="933">
        <f t="shared" si="9"/>
        <v>0</v>
      </c>
    </row>
    <row r="31" spans="1:43" s="632" customFormat="1" ht="14.25" customHeight="1" x14ac:dyDescent="0.2">
      <c r="A31" s="650"/>
      <c r="B31" s="838" t="s">
        <v>348</v>
      </c>
      <c r="C31" s="633" t="s">
        <v>846</v>
      </c>
      <c r="D31" s="955"/>
      <c r="E31" s="847"/>
      <c r="F31" s="869"/>
      <c r="G31" s="847"/>
      <c r="H31" s="869"/>
      <c r="I31" s="869"/>
      <c r="J31" s="955"/>
      <c r="K31" s="870"/>
      <c r="L31" s="946"/>
      <c r="M31" s="870"/>
      <c r="N31" s="869"/>
      <c r="O31" s="870"/>
      <c r="P31" s="869"/>
      <c r="Q31" s="870"/>
      <c r="R31" s="869"/>
      <c r="S31" s="870"/>
      <c r="T31" s="869"/>
      <c r="U31" s="870"/>
      <c r="V31" s="869"/>
      <c r="W31" s="847"/>
      <c r="X31" s="872">
        <f t="shared" si="1"/>
        <v>0</v>
      </c>
      <c r="Y31" s="872">
        <f t="shared" si="2"/>
        <v>0</v>
      </c>
      <c r="Z31" s="868">
        <f t="shared" si="3"/>
        <v>0</v>
      </c>
      <c r="AA31" s="946"/>
      <c r="AB31" s="870"/>
      <c r="AC31" s="946"/>
      <c r="AD31" s="870"/>
      <c r="AE31" s="946"/>
      <c r="AF31" s="870"/>
      <c r="AG31" s="946"/>
      <c r="AH31" s="870"/>
      <c r="AI31" s="946"/>
      <c r="AJ31" s="870"/>
      <c r="AK31" s="946"/>
      <c r="AL31" s="870"/>
      <c r="AM31" s="871"/>
      <c r="AN31" s="847"/>
      <c r="AO31" s="871">
        <f t="shared" si="4"/>
        <v>0</v>
      </c>
      <c r="AP31" s="845">
        <f t="shared" si="5"/>
        <v>0</v>
      </c>
      <c r="AQ31" s="933">
        <f t="shared" si="9"/>
        <v>0</v>
      </c>
    </row>
    <row r="32" spans="1:43" s="632" customFormat="1" ht="14.25" customHeight="1" x14ac:dyDescent="0.2">
      <c r="A32" s="650"/>
      <c r="B32" s="838" t="s">
        <v>349</v>
      </c>
      <c r="C32" s="618" t="s">
        <v>847</v>
      </c>
      <c r="D32" s="955"/>
      <c r="E32" s="847"/>
      <c r="F32" s="869"/>
      <c r="G32" s="847"/>
      <c r="H32" s="869"/>
      <c r="I32" s="869"/>
      <c r="J32" s="955"/>
      <c r="K32" s="870"/>
      <c r="L32" s="946"/>
      <c r="M32" s="870"/>
      <c r="N32" s="869"/>
      <c r="O32" s="870"/>
      <c r="P32" s="869"/>
      <c r="Q32" s="870"/>
      <c r="R32" s="869"/>
      <c r="S32" s="870"/>
      <c r="T32" s="869"/>
      <c r="U32" s="870"/>
      <c r="V32" s="869"/>
      <c r="W32" s="847"/>
      <c r="X32" s="872">
        <f t="shared" si="1"/>
        <v>0</v>
      </c>
      <c r="Y32" s="872">
        <f t="shared" si="2"/>
        <v>0</v>
      </c>
      <c r="Z32" s="868">
        <f t="shared" si="3"/>
        <v>0</v>
      </c>
      <c r="AA32" s="946"/>
      <c r="AB32" s="870"/>
      <c r="AC32" s="946"/>
      <c r="AD32" s="870"/>
      <c r="AE32" s="946"/>
      <c r="AF32" s="870"/>
      <c r="AG32" s="946"/>
      <c r="AH32" s="870"/>
      <c r="AI32" s="946"/>
      <c r="AJ32" s="870"/>
      <c r="AK32" s="946"/>
      <c r="AL32" s="870"/>
      <c r="AM32" s="871"/>
      <c r="AN32" s="847"/>
      <c r="AO32" s="871">
        <f t="shared" si="4"/>
        <v>0</v>
      </c>
      <c r="AP32" s="845">
        <f t="shared" si="5"/>
        <v>0</v>
      </c>
      <c r="AQ32" s="933">
        <f t="shared" si="9"/>
        <v>0</v>
      </c>
    </row>
    <row r="33" spans="1:43" s="632" customFormat="1" ht="14.25" customHeight="1" thickBot="1" x14ac:dyDescent="0.25">
      <c r="A33" s="650"/>
      <c r="B33" s="838" t="s">
        <v>350</v>
      </c>
      <c r="C33" s="618" t="s">
        <v>832</v>
      </c>
      <c r="D33" s="955"/>
      <c r="E33" s="847"/>
      <c r="F33" s="869"/>
      <c r="G33" s="847"/>
      <c r="H33" s="869"/>
      <c r="I33" s="869"/>
      <c r="J33" s="955"/>
      <c r="K33" s="870"/>
      <c r="L33" s="946"/>
      <c r="M33" s="870"/>
      <c r="N33" s="869"/>
      <c r="O33" s="870"/>
      <c r="P33" s="869"/>
      <c r="Q33" s="870"/>
      <c r="R33" s="869"/>
      <c r="S33" s="870"/>
      <c r="T33" s="869"/>
      <c r="U33" s="870"/>
      <c r="V33" s="869"/>
      <c r="W33" s="847"/>
      <c r="X33" s="872">
        <f t="shared" si="1"/>
        <v>0</v>
      </c>
      <c r="Y33" s="872">
        <f t="shared" si="2"/>
        <v>0</v>
      </c>
      <c r="Z33" s="868">
        <f t="shared" si="3"/>
        <v>0</v>
      </c>
      <c r="AA33" s="946"/>
      <c r="AB33" s="870"/>
      <c r="AC33" s="946"/>
      <c r="AD33" s="870"/>
      <c r="AE33" s="946"/>
      <c r="AF33" s="870"/>
      <c r="AG33" s="946"/>
      <c r="AH33" s="870"/>
      <c r="AI33" s="946"/>
      <c r="AJ33" s="870"/>
      <c r="AK33" s="946"/>
      <c r="AL33" s="870"/>
      <c r="AM33" s="871">
        <f>X34-AA34-AC34-AE34-AG34-AI34-AK34</f>
        <v>102355</v>
      </c>
      <c r="AN33" s="847">
        <f>Y34-AB34-AD34-AF34-AH34-AJ34-AL34</f>
        <v>340892</v>
      </c>
      <c r="AO33" s="871">
        <f t="shared" si="4"/>
        <v>102355</v>
      </c>
      <c r="AP33" s="845">
        <f t="shared" si="5"/>
        <v>340892</v>
      </c>
      <c r="AQ33" s="933">
        <f t="shared" si="9"/>
        <v>443247</v>
      </c>
    </row>
    <row r="34" spans="1:43" s="901" customFormat="1" ht="20.25" thickBot="1" x14ac:dyDescent="0.25">
      <c r="A34" s="902"/>
      <c r="B34" s="903"/>
      <c r="C34" s="912" t="s">
        <v>859</v>
      </c>
      <c r="D34" s="920">
        <f>SUM(D20:D33)</f>
        <v>45474</v>
      </c>
      <c r="E34" s="914">
        <f t="shared" ref="E34:W34" si="10">SUM(E20:E33)</f>
        <v>202788</v>
      </c>
      <c r="F34" s="913">
        <f t="shared" si="10"/>
        <v>0</v>
      </c>
      <c r="G34" s="914">
        <f t="shared" si="10"/>
        <v>35026</v>
      </c>
      <c r="H34" s="913">
        <f t="shared" si="10"/>
        <v>59728</v>
      </c>
      <c r="I34" s="914">
        <f t="shared" si="10"/>
        <v>233044</v>
      </c>
      <c r="J34" s="913">
        <f t="shared" si="10"/>
        <v>0</v>
      </c>
      <c r="K34" s="914">
        <f t="shared" si="10"/>
        <v>0</v>
      </c>
      <c r="L34" s="913">
        <f t="shared" si="10"/>
        <v>0</v>
      </c>
      <c r="M34" s="914">
        <f t="shared" si="10"/>
        <v>0</v>
      </c>
      <c r="N34" s="913">
        <f t="shared" si="10"/>
        <v>0</v>
      </c>
      <c r="O34" s="914">
        <f t="shared" si="10"/>
        <v>0</v>
      </c>
      <c r="P34" s="913">
        <f t="shared" si="10"/>
        <v>0</v>
      </c>
      <c r="Q34" s="914">
        <f t="shared" si="10"/>
        <v>10080</v>
      </c>
      <c r="R34" s="913">
        <f t="shared" si="10"/>
        <v>0</v>
      </c>
      <c r="S34" s="914">
        <f t="shared" si="10"/>
        <v>0</v>
      </c>
      <c r="T34" s="913">
        <f t="shared" si="10"/>
        <v>0</v>
      </c>
      <c r="U34" s="914">
        <f t="shared" si="10"/>
        <v>0</v>
      </c>
      <c r="V34" s="913">
        <f t="shared" si="10"/>
        <v>0</v>
      </c>
      <c r="W34" s="914">
        <f t="shared" si="10"/>
        <v>0</v>
      </c>
      <c r="X34" s="905">
        <f t="shared" si="1"/>
        <v>105202</v>
      </c>
      <c r="Y34" s="905">
        <f t="shared" si="2"/>
        <v>480938</v>
      </c>
      <c r="Z34" s="915">
        <f t="shared" si="3"/>
        <v>586140</v>
      </c>
      <c r="AA34" s="913">
        <f>SUM(AA20:AA33)</f>
        <v>2847</v>
      </c>
      <c r="AB34" s="914">
        <f t="shared" ref="AB34:AN34" si="11">SUM(AB20:AB33)</f>
        <v>100</v>
      </c>
      <c r="AC34" s="913">
        <f t="shared" si="11"/>
        <v>0</v>
      </c>
      <c r="AD34" s="914">
        <f t="shared" si="11"/>
        <v>139946</v>
      </c>
      <c r="AE34" s="913">
        <f t="shared" si="11"/>
        <v>0</v>
      </c>
      <c r="AF34" s="914">
        <f t="shared" si="11"/>
        <v>0</v>
      </c>
      <c r="AG34" s="913">
        <f t="shared" si="11"/>
        <v>0</v>
      </c>
      <c r="AH34" s="914">
        <f t="shared" si="11"/>
        <v>0</v>
      </c>
      <c r="AI34" s="913">
        <f t="shared" si="11"/>
        <v>0</v>
      </c>
      <c r="AJ34" s="914">
        <f t="shared" si="11"/>
        <v>0</v>
      </c>
      <c r="AK34" s="913">
        <f t="shared" si="11"/>
        <v>0</v>
      </c>
      <c r="AL34" s="914">
        <f t="shared" si="11"/>
        <v>0</v>
      </c>
      <c r="AM34" s="913">
        <f t="shared" si="11"/>
        <v>102355</v>
      </c>
      <c r="AN34" s="914">
        <f t="shared" si="11"/>
        <v>340892</v>
      </c>
      <c r="AO34" s="911">
        <f t="shared" si="4"/>
        <v>105202</v>
      </c>
      <c r="AP34" s="911">
        <f t="shared" si="5"/>
        <v>480938</v>
      </c>
      <c r="AQ34" s="942">
        <f t="shared" si="9"/>
        <v>586140</v>
      </c>
    </row>
    <row r="35" spans="1:43" ht="14.25" customHeight="1" x14ac:dyDescent="0.15">
      <c r="A35" s="303"/>
      <c r="B35" s="838"/>
      <c r="C35" s="633"/>
      <c r="D35" s="955"/>
      <c r="E35" s="847"/>
      <c r="F35" s="869"/>
      <c r="G35" s="847"/>
      <c r="H35" s="869"/>
      <c r="I35" s="869"/>
      <c r="J35" s="955"/>
      <c r="K35" s="870"/>
      <c r="L35" s="946"/>
      <c r="M35" s="870"/>
      <c r="N35" s="869"/>
      <c r="O35" s="954"/>
      <c r="P35" s="869"/>
      <c r="Q35" s="870"/>
      <c r="R35" s="869"/>
      <c r="S35" s="870"/>
      <c r="T35" s="869"/>
      <c r="U35" s="870"/>
      <c r="V35" s="869"/>
      <c r="W35" s="847"/>
      <c r="X35" s="872"/>
      <c r="Y35" s="872"/>
      <c r="Z35" s="868"/>
      <c r="AA35" s="946"/>
      <c r="AB35" s="870"/>
      <c r="AC35" s="946"/>
      <c r="AD35" s="870"/>
      <c r="AE35" s="946"/>
      <c r="AF35" s="870"/>
      <c r="AG35" s="946"/>
      <c r="AH35" s="870"/>
      <c r="AI35" s="946"/>
      <c r="AJ35" s="870"/>
      <c r="AK35" s="946"/>
      <c r="AL35" s="870"/>
      <c r="AM35" s="871"/>
      <c r="AN35" s="847"/>
      <c r="AO35" s="871"/>
      <c r="AP35" s="845"/>
      <c r="AQ35" s="933"/>
    </row>
    <row r="36" spans="1:43" ht="19.5" x14ac:dyDescent="0.15">
      <c r="A36" s="303"/>
      <c r="B36" s="888" t="s">
        <v>848</v>
      </c>
      <c r="C36" s="894" t="s">
        <v>849</v>
      </c>
      <c r="D36" s="955"/>
      <c r="E36" s="847"/>
      <c r="F36" s="869"/>
      <c r="G36" s="847"/>
      <c r="H36" s="869"/>
      <c r="I36" s="869"/>
      <c r="J36" s="955"/>
      <c r="K36" s="847"/>
      <c r="L36" s="871"/>
      <c r="M36" s="847"/>
      <c r="N36" s="845"/>
      <c r="O36" s="873"/>
      <c r="P36" s="845"/>
      <c r="Q36" s="847"/>
      <c r="R36" s="845"/>
      <c r="S36" s="847"/>
      <c r="T36" s="845"/>
      <c r="U36" s="847"/>
      <c r="V36" s="845"/>
      <c r="W36" s="847"/>
      <c r="X36" s="872"/>
      <c r="Y36" s="872"/>
      <c r="Z36" s="868"/>
      <c r="AA36" s="946"/>
      <c r="AB36" s="870"/>
      <c r="AC36" s="946"/>
      <c r="AD36" s="870"/>
      <c r="AE36" s="946"/>
      <c r="AF36" s="870"/>
      <c r="AG36" s="946"/>
      <c r="AH36" s="870"/>
      <c r="AI36" s="946"/>
      <c r="AJ36" s="870"/>
      <c r="AK36" s="946"/>
      <c r="AL36" s="870"/>
      <c r="AM36" s="871"/>
      <c r="AN36" s="847"/>
      <c r="AO36" s="871"/>
      <c r="AP36" s="845"/>
      <c r="AQ36" s="933"/>
    </row>
    <row r="37" spans="1:43" x14ac:dyDescent="0.15">
      <c r="A37" s="303"/>
      <c r="B37" s="838" t="s">
        <v>302</v>
      </c>
      <c r="C37" s="633" t="s">
        <v>850</v>
      </c>
      <c r="D37" s="955"/>
      <c r="E37" s="847"/>
      <c r="F37" s="869"/>
      <c r="G37" s="847"/>
      <c r="H37" s="869"/>
      <c r="I37" s="869"/>
      <c r="J37" s="955"/>
      <c r="K37" s="847"/>
      <c r="L37" s="871"/>
      <c r="M37" s="847"/>
      <c r="N37" s="845"/>
      <c r="O37" s="873"/>
      <c r="P37" s="845"/>
      <c r="Q37" s="847"/>
      <c r="R37" s="845"/>
      <c r="S37" s="847"/>
      <c r="T37" s="845"/>
      <c r="U37" s="847"/>
      <c r="V37" s="845"/>
      <c r="W37" s="847"/>
      <c r="X37" s="872">
        <f t="shared" si="1"/>
        <v>0</v>
      </c>
      <c r="Y37" s="872">
        <f t="shared" si="2"/>
        <v>0</v>
      </c>
      <c r="Z37" s="868">
        <f t="shared" si="3"/>
        <v>0</v>
      </c>
      <c r="AA37" s="946"/>
      <c r="AB37" s="870"/>
      <c r="AC37" s="946"/>
      <c r="AD37" s="870"/>
      <c r="AE37" s="946"/>
      <c r="AF37" s="870"/>
      <c r="AG37" s="946"/>
      <c r="AH37" s="870"/>
      <c r="AI37" s="946"/>
      <c r="AJ37" s="870"/>
      <c r="AK37" s="946"/>
      <c r="AL37" s="870"/>
      <c r="AM37" s="871"/>
      <c r="AN37" s="847"/>
      <c r="AO37" s="871">
        <f t="shared" si="4"/>
        <v>0</v>
      </c>
      <c r="AP37" s="845">
        <f t="shared" si="5"/>
        <v>0</v>
      </c>
      <c r="AQ37" s="933">
        <f t="shared" si="9"/>
        <v>0</v>
      </c>
    </row>
    <row r="38" spans="1:43" x14ac:dyDescent="0.15">
      <c r="A38" s="303"/>
      <c r="B38" s="838" t="s">
        <v>310</v>
      </c>
      <c r="C38" s="840" t="s">
        <v>851</v>
      </c>
      <c r="D38" s="955"/>
      <c r="E38" s="847"/>
      <c r="F38" s="869"/>
      <c r="G38" s="847"/>
      <c r="H38" s="869"/>
      <c r="I38" s="869"/>
      <c r="J38" s="955"/>
      <c r="K38" s="847"/>
      <c r="L38" s="871"/>
      <c r="M38" s="847"/>
      <c r="N38" s="845"/>
      <c r="O38" s="873"/>
      <c r="P38" s="845"/>
      <c r="Q38" s="847"/>
      <c r="R38" s="845"/>
      <c r="S38" s="847"/>
      <c r="T38" s="845"/>
      <c r="U38" s="847"/>
      <c r="V38" s="845"/>
      <c r="W38" s="847"/>
      <c r="X38" s="872">
        <f t="shared" si="1"/>
        <v>0</v>
      </c>
      <c r="Y38" s="872">
        <f t="shared" si="2"/>
        <v>0</v>
      </c>
      <c r="Z38" s="868">
        <f t="shared" si="3"/>
        <v>0</v>
      </c>
      <c r="AA38" s="946"/>
      <c r="AB38" s="870"/>
      <c r="AC38" s="946"/>
      <c r="AD38" s="870"/>
      <c r="AE38" s="946"/>
      <c r="AF38" s="870"/>
      <c r="AG38" s="946"/>
      <c r="AH38" s="870"/>
      <c r="AI38" s="946"/>
      <c r="AJ38" s="870"/>
      <c r="AK38" s="946"/>
      <c r="AL38" s="870"/>
      <c r="AM38" s="871"/>
      <c r="AN38" s="847"/>
      <c r="AO38" s="871">
        <f t="shared" si="4"/>
        <v>0</v>
      </c>
      <c r="AP38" s="845">
        <f t="shared" si="5"/>
        <v>0</v>
      </c>
      <c r="AQ38" s="933">
        <f t="shared" si="9"/>
        <v>0</v>
      </c>
    </row>
    <row r="39" spans="1:43" x14ac:dyDescent="0.15">
      <c r="A39" s="303"/>
      <c r="B39" s="838" t="s">
        <v>311</v>
      </c>
      <c r="C39" s="633" t="s">
        <v>852</v>
      </c>
      <c r="D39" s="955"/>
      <c r="E39" s="847">
        <v>5500</v>
      </c>
      <c r="F39" s="869"/>
      <c r="G39" s="847">
        <v>710</v>
      </c>
      <c r="H39" s="869"/>
      <c r="I39" s="869"/>
      <c r="J39" s="955"/>
      <c r="K39" s="847"/>
      <c r="L39" s="871"/>
      <c r="M39" s="847"/>
      <c r="N39" s="845"/>
      <c r="O39" s="873"/>
      <c r="P39" s="845"/>
      <c r="Q39" s="847"/>
      <c r="R39" s="845"/>
      <c r="S39" s="847"/>
      <c r="T39" s="845"/>
      <c r="U39" s="847"/>
      <c r="V39" s="845"/>
      <c r="W39" s="847"/>
      <c r="X39" s="872">
        <f t="shared" si="1"/>
        <v>0</v>
      </c>
      <c r="Y39" s="872">
        <f t="shared" si="2"/>
        <v>6210</v>
      </c>
      <c r="Z39" s="868">
        <f t="shared" si="3"/>
        <v>6210</v>
      </c>
      <c r="AA39" s="946"/>
      <c r="AB39" s="870"/>
      <c r="AC39" s="946"/>
      <c r="AD39" s="847"/>
      <c r="AE39" s="946"/>
      <c r="AF39" s="870"/>
      <c r="AG39" s="946"/>
      <c r="AH39" s="870"/>
      <c r="AI39" s="946"/>
      <c r="AJ39" s="870"/>
      <c r="AK39" s="946"/>
      <c r="AL39" s="870"/>
      <c r="AM39" s="871"/>
      <c r="AN39" s="847"/>
      <c r="AO39" s="871">
        <f t="shared" si="4"/>
        <v>0</v>
      </c>
      <c r="AP39" s="845">
        <f t="shared" si="5"/>
        <v>0</v>
      </c>
      <c r="AQ39" s="933">
        <f t="shared" si="9"/>
        <v>0</v>
      </c>
    </row>
    <row r="40" spans="1:43" s="851" customFormat="1" x14ac:dyDescent="0.2">
      <c r="A40" s="850"/>
      <c r="B40" s="838" t="s">
        <v>312</v>
      </c>
      <c r="C40" s="761" t="s">
        <v>853</v>
      </c>
      <c r="D40" s="956"/>
      <c r="E40" s="843"/>
      <c r="F40" s="958"/>
      <c r="G40" s="843"/>
      <c r="H40" s="958"/>
      <c r="I40" s="869"/>
      <c r="J40" s="956"/>
      <c r="K40" s="842"/>
      <c r="L40" s="843"/>
      <c r="M40" s="842"/>
      <c r="N40" s="843"/>
      <c r="O40" s="1243"/>
      <c r="P40" s="843"/>
      <c r="Q40" s="842"/>
      <c r="R40" s="843"/>
      <c r="S40" s="842"/>
      <c r="T40" s="843"/>
      <c r="U40" s="842"/>
      <c r="V40" s="843"/>
      <c r="W40" s="842"/>
      <c r="X40" s="872">
        <f t="shared" si="1"/>
        <v>0</v>
      </c>
      <c r="Y40" s="872">
        <f t="shared" si="2"/>
        <v>0</v>
      </c>
      <c r="Z40" s="868">
        <f t="shared" si="3"/>
        <v>0</v>
      </c>
      <c r="AA40" s="946"/>
      <c r="AB40" s="870"/>
      <c r="AC40" s="946"/>
      <c r="AD40" s="847"/>
      <c r="AE40" s="946"/>
      <c r="AF40" s="870"/>
      <c r="AG40" s="946"/>
      <c r="AH40" s="870"/>
      <c r="AI40" s="946"/>
      <c r="AJ40" s="870"/>
      <c r="AK40" s="946"/>
      <c r="AL40" s="870"/>
      <c r="AM40" s="943"/>
      <c r="AN40" s="944"/>
      <c r="AO40" s="871">
        <f t="shared" si="4"/>
        <v>0</v>
      </c>
      <c r="AP40" s="845">
        <f t="shared" si="5"/>
        <v>0</v>
      </c>
      <c r="AQ40" s="933">
        <f t="shared" si="9"/>
        <v>0</v>
      </c>
    </row>
    <row r="41" spans="1:43" s="851" customFormat="1" ht="12" customHeight="1" x14ac:dyDescent="0.2">
      <c r="A41" s="850"/>
      <c r="B41" s="838" t="s">
        <v>313</v>
      </c>
      <c r="C41" s="618" t="s">
        <v>854</v>
      </c>
      <c r="D41" s="956"/>
      <c r="E41" s="843">
        <v>13500</v>
      </c>
      <c r="F41" s="958"/>
      <c r="G41" s="843">
        <v>1755</v>
      </c>
      <c r="H41" s="958"/>
      <c r="I41" s="869"/>
      <c r="J41" s="956"/>
      <c r="K41" s="842"/>
      <c r="L41" s="843"/>
      <c r="M41" s="842"/>
      <c r="N41" s="843"/>
      <c r="O41" s="842"/>
      <c r="P41" s="843"/>
      <c r="Q41" s="842"/>
      <c r="R41" s="843"/>
      <c r="S41" s="842"/>
      <c r="T41" s="843"/>
      <c r="U41" s="842"/>
      <c r="V41" s="843"/>
      <c r="W41" s="842"/>
      <c r="X41" s="872">
        <f t="shared" si="1"/>
        <v>0</v>
      </c>
      <c r="Y41" s="872">
        <f t="shared" si="2"/>
        <v>15255</v>
      </c>
      <c r="Z41" s="868">
        <f t="shared" si="3"/>
        <v>15255</v>
      </c>
      <c r="AA41" s="946"/>
      <c r="AB41" s="870"/>
      <c r="AC41" s="946"/>
      <c r="AD41" s="847">
        <v>1000</v>
      </c>
      <c r="AE41" s="946"/>
      <c r="AF41" s="870"/>
      <c r="AG41" s="946"/>
      <c r="AH41" s="870"/>
      <c r="AI41" s="946"/>
      <c r="AJ41" s="870"/>
      <c r="AK41" s="946"/>
      <c r="AL41" s="870"/>
      <c r="AM41" s="943"/>
      <c r="AN41" s="944"/>
      <c r="AO41" s="871">
        <f t="shared" si="4"/>
        <v>0</v>
      </c>
      <c r="AP41" s="845">
        <f t="shared" si="5"/>
        <v>1000</v>
      </c>
      <c r="AQ41" s="933">
        <f t="shared" si="9"/>
        <v>1000</v>
      </c>
    </row>
    <row r="42" spans="1:43" s="851" customFormat="1" ht="16.5" x14ac:dyDescent="0.2">
      <c r="A42" s="850"/>
      <c r="B42" s="838" t="s">
        <v>314</v>
      </c>
      <c r="C42" s="618" t="s">
        <v>855</v>
      </c>
      <c r="D42" s="841">
        <v>13914</v>
      </c>
      <c r="E42" s="843">
        <v>1886</v>
      </c>
      <c r="F42" s="958"/>
      <c r="G42" s="843">
        <v>2185</v>
      </c>
      <c r="H42" s="958"/>
      <c r="I42" s="869"/>
      <c r="J42" s="956"/>
      <c r="K42" s="842"/>
      <c r="L42" s="843"/>
      <c r="M42" s="842"/>
      <c r="N42" s="843"/>
      <c r="O42" s="842"/>
      <c r="P42" s="843"/>
      <c r="Q42" s="842"/>
      <c r="R42" s="843"/>
      <c r="S42" s="842"/>
      <c r="T42" s="843"/>
      <c r="U42" s="842"/>
      <c r="V42" s="843"/>
      <c r="W42" s="842"/>
      <c r="X42" s="872">
        <f t="shared" si="1"/>
        <v>13914</v>
      </c>
      <c r="Y42" s="872">
        <f t="shared" si="2"/>
        <v>4071</v>
      </c>
      <c r="Z42" s="868">
        <f t="shared" si="3"/>
        <v>17985</v>
      </c>
      <c r="AA42" s="946"/>
      <c r="AB42" s="870"/>
      <c r="AC42" s="946"/>
      <c r="AD42" s="847"/>
      <c r="AE42" s="946"/>
      <c r="AF42" s="870"/>
      <c r="AG42" s="946"/>
      <c r="AH42" s="870"/>
      <c r="AI42" s="946"/>
      <c r="AJ42" s="870"/>
      <c r="AK42" s="946"/>
      <c r="AL42" s="870"/>
      <c r="AM42" s="943"/>
      <c r="AN42" s="944"/>
      <c r="AO42" s="871">
        <f t="shared" si="4"/>
        <v>0</v>
      </c>
      <c r="AP42" s="845">
        <f t="shared" si="5"/>
        <v>0</v>
      </c>
      <c r="AQ42" s="933">
        <f t="shared" si="9"/>
        <v>0</v>
      </c>
    </row>
    <row r="43" spans="1:43" s="851" customFormat="1" ht="16.5" x14ac:dyDescent="0.2">
      <c r="A43" s="850"/>
      <c r="B43" s="838" t="s">
        <v>315</v>
      </c>
      <c r="C43" s="618" t="s">
        <v>857</v>
      </c>
      <c r="D43" s="956"/>
      <c r="E43" s="843"/>
      <c r="F43" s="958"/>
      <c r="G43" s="843"/>
      <c r="H43" s="958"/>
      <c r="I43" s="845">
        <v>23000</v>
      </c>
      <c r="J43" s="956"/>
      <c r="K43" s="842"/>
      <c r="L43" s="843"/>
      <c r="M43" s="842"/>
      <c r="N43" s="843"/>
      <c r="O43" s="842"/>
      <c r="P43" s="843"/>
      <c r="Q43" s="842">
        <f>'felhalm. kiad.  '!G95</f>
        <v>1300</v>
      </c>
      <c r="R43" s="843"/>
      <c r="S43" s="842"/>
      <c r="T43" s="843"/>
      <c r="U43" s="842"/>
      <c r="V43" s="843"/>
      <c r="W43" s="842"/>
      <c r="X43" s="872">
        <f t="shared" si="1"/>
        <v>0</v>
      </c>
      <c r="Y43" s="872">
        <f t="shared" si="2"/>
        <v>24300</v>
      </c>
      <c r="Z43" s="868">
        <f t="shared" si="3"/>
        <v>24300</v>
      </c>
      <c r="AA43" s="946"/>
      <c r="AB43" s="870"/>
      <c r="AC43" s="946"/>
      <c r="AD43" s="870"/>
      <c r="AE43" s="946"/>
      <c r="AF43" s="870"/>
      <c r="AG43" s="946"/>
      <c r="AH43" s="870"/>
      <c r="AI43" s="946"/>
      <c r="AJ43" s="870"/>
      <c r="AK43" s="946"/>
      <c r="AL43" s="870"/>
      <c r="AM43" s="943"/>
      <c r="AN43" s="944"/>
      <c r="AO43" s="871">
        <f t="shared" si="4"/>
        <v>0</v>
      </c>
      <c r="AP43" s="845">
        <f t="shared" si="5"/>
        <v>0</v>
      </c>
      <c r="AQ43" s="933">
        <f t="shared" si="9"/>
        <v>0</v>
      </c>
    </row>
    <row r="44" spans="1:43" s="851" customFormat="1" ht="16.5" x14ac:dyDescent="0.2">
      <c r="A44" s="850"/>
      <c r="B44" s="838" t="s">
        <v>316</v>
      </c>
      <c r="C44" s="618" t="s">
        <v>856</v>
      </c>
      <c r="D44" s="956"/>
      <c r="E44" s="843"/>
      <c r="F44" s="958"/>
      <c r="G44" s="843"/>
      <c r="H44" s="958"/>
      <c r="I44" s="869"/>
      <c r="J44" s="956"/>
      <c r="K44" s="842"/>
      <c r="L44" s="843"/>
      <c r="M44" s="842"/>
      <c r="N44" s="843"/>
      <c r="O44" s="842"/>
      <c r="P44" s="843"/>
      <c r="Q44" s="842"/>
      <c r="R44" s="843"/>
      <c r="S44" s="842"/>
      <c r="T44" s="843"/>
      <c r="U44" s="842"/>
      <c r="V44" s="843"/>
      <c r="W44" s="842"/>
      <c r="X44" s="872">
        <f t="shared" si="1"/>
        <v>0</v>
      </c>
      <c r="Y44" s="872">
        <f t="shared" si="2"/>
        <v>0</v>
      </c>
      <c r="Z44" s="868">
        <f t="shared" si="3"/>
        <v>0</v>
      </c>
      <c r="AA44" s="871"/>
      <c r="AB44" s="847"/>
      <c r="AC44" s="871"/>
      <c r="AD44" s="847"/>
      <c r="AE44" s="871"/>
      <c r="AF44" s="847"/>
      <c r="AG44" s="871"/>
      <c r="AH44" s="847"/>
      <c r="AI44" s="871"/>
      <c r="AJ44" s="847"/>
      <c r="AK44" s="871"/>
      <c r="AL44" s="847"/>
      <c r="AM44" s="871"/>
      <c r="AN44" s="847"/>
      <c r="AO44" s="871">
        <f t="shared" si="4"/>
        <v>0</v>
      </c>
      <c r="AP44" s="845">
        <f t="shared" si="5"/>
        <v>0</v>
      </c>
      <c r="AQ44" s="933">
        <f t="shared" si="9"/>
        <v>0</v>
      </c>
    </row>
    <row r="45" spans="1:43" s="1029" customFormat="1" ht="12" customHeight="1" x14ac:dyDescent="0.2">
      <c r="A45" s="1017"/>
      <c r="B45" s="1018" t="s">
        <v>317</v>
      </c>
      <c r="C45" s="1030" t="s">
        <v>846</v>
      </c>
      <c r="D45" s="1200"/>
      <c r="E45" s="1031"/>
      <c r="F45" s="1201"/>
      <c r="G45" s="1031"/>
      <c r="H45" s="1201"/>
      <c r="I45" s="1023"/>
      <c r="J45" s="1200"/>
      <c r="K45" s="1032"/>
      <c r="L45" s="1031"/>
      <c r="M45" s="1032"/>
      <c r="N45" s="1031"/>
      <c r="O45" s="1032"/>
      <c r="P45" s="1031"/>
      <c r="Q45" s="1032"/>
      <c r="R45" s="1031"/>
      <c r="S45" s="1032"/>
      <c r="T45" s="1031"/>
      <c r="U45" s="1032"/>
      <c r="V45" s="1031"/>
      <c r="W45" s="1032"/>
      <c r="X45" s="1025">
        <f t="shared" si="1"/>
        <v>0</v>
      </c>
      <c r="Y45" s="1025">
        <f t="shared" si="2"/>
        <v>0</v>
      </c>
      <c r="Z45" s="1026">
        <f t="shared" si="3"/>
        <v>0</v>
      </c>
      <c r="AA45" s="1027"/>
      <c r="AB45" s="878"/>
      <c r="AC45" s="1027"/>
      <c r="AD45" s="878"/>
      <c r="AE45" s="1027"/>
      <c r="AF45" s="878"/>
      <c r="AG45" s="1027"/>
      <c r="AH45" s="878"/>
      <c r="AI45" s="1027"/>
      <c r="AJ45" s="878"/>
      <c r="AK45" s="1027"/>
      <c r="AL45" s="878"/>
      <c r="AM45" s="1027"/>
      <c r="AN45" s="878"/>
      <c r="AO45" s="1027">
        <f t="shared" si="4"/>
        <v>0</v>
      </c>
      <c r="AP45" s="862">
        <f t="shared" si="5"/>
        <v>0</v>
      </c>
      <c r="AQ45" s="1028">
        <f t="shared" si="9"/>
        <v>0</v>
      </c>
    </row>
    <row r="46" spans="1:43" s="851" customFormat="1" ht="12" customHeight="1" thickBot="1" x14ac:dyDescent="0.25">
      <c r="A46" s="850"/>
      <c r="B46" s="838" t="s">
        <v>346</v>
      </c>
      <c r="C46" s="618" t="s">
        <v>832</v>
      </c>
      <c r="D46" s="956"/>
      <c r="E46" s="861"/>
      <c r="F46" s="957"/>
      <c r="G46" s="861"/>
      <c r="H46" s="958"/>
      <c r="I46" s="869"/>
      <c r="J46" s="956"/>
      <c r="K46" s="860"/>
      <c r="L46" s="861"/>
      <c r="M46" s="860"/>
      <c r="N46" s="861"/>
      <c r="O46" s="842"/>
      <c r="P46" s="843"/>
      <c r="Q46" s="842"/>
      <c r="R46" s="843"/>
      <c r="S46" s="842"/>
      <c r="T46" s="843"/>
      <c r="U46" s="842"/>
      <c r="V46" s="843"/>
      <c r="W46" s="842"/>
      <c r="X46" s="872">
        <f t="shared" si="1"/>
        <v>0</v>
      </c>
      <c r="Y46" s="872">
        <f t="shared" si="2"/>
        <v>0</v>
      </c>
      <c r="Z46" s="868">
        <f t="shared" si="3"/>
        <v>0</v>
      </c>
      <c r="AA46" s="871"/>
      <c r="AB46" s="847"/>
      <c r="AC46" s="871"/>
      <c r="AD46" s="847"/>
      <c r="AE46" s="871"/>
      <c r="AF46" s="847"/>
      <c r="AG46" s="871"/>
      <c r="AH46" s="847"/>
      <c r="AI46" s="871"/>
      <c r="AJ46" s="847"/>
      <c r="AK46" s="871"/>
      <c r="AL46" s="847"/>
      <c r="AM46" s="871">
        <f>X47-AA47-AC47-AE47-AG47-AI47-AK47</f>
        <v>13914</v>
      </c>
      <c r="AN46" s="847">
        <f>Y47-AB47-AD47-AF47-AH47-AJ47-AL47</f>
        <v>48836</v>
      </c>
      <c r="AO46" s="871">
        <f t="shared" si="4"/>
        <v>13914</v>
      </c>
      <c r="AP46" s="845">
        <f t="shared" si="5"/>
        <v>48836</v>
      </c>
      <c r="AQ46" s="933">
        <f t="shared" si="9"/>
        <v>62750</v>
      </c>
    </row>
    <row r="47" spans="1:43" s="899" customFormat="1" ht="20.25" thickBot="1" x14ac:dyDescent="0.25">
      <c r="A47" s="916"/>
      <c r="B47" s="903"/>
      <c r="C47" s="904" t="s">
        <v>860</v>
      </c>
      <c r="D47" s="917">
        <f>SUM(D37:D46)</f>
        <v>13914</v>
      </c>
      <c r="E47" s="905">
        <f t="shared" ref="E47:W47" si="12">SUM(E37:E46)</f>
        <v>20886</v>
      </c>
      <c r="F47" s="917">
        <f t="shared" si="12"/>
        <v>0</v>
      </c>
      <c r="G47" s="905">
        <f t="shared" si="12"/>
        <v>4650</v>
      </c>
      <c r="H47" s="917">
        <f t="shared" si="12"/>
        <v>0</v>
      </c>
      <c r="I47" s="905">
        <f t="shared" si="12"/>
        <v>23000</v>
      </c>
      <c r="J47" s="917">
        <f t="shared" si="12"/>
        <v>0</v>
      </c>
      <c r="K47" s="905">
        <f t="shared" si="12"/>
        <v>0</v>
      </c>
      <c r="L47" s="917">
        <f t="shared" si="12"/>
        <v>0</v>
      </c>
      <c r="M47" s="905">
        <f t="shared" si="12"/>
        <v>0</v>
      </c>
      <c r="N47" s="917">
        <f t="shared" si="12"/>
        <v>0</v>
      </c>
      <c r="O47" s="905">
        <f t="shared" si="12"/>
        <v>0</v>
      </c>
      <c r="P47" s="917">
        <f t="shared" si="12"/>
        <v>0</v>
      </c>
      <c r="Q47" s="905">
        <f t="shared" si="12"/>
        <v>1300</v>
      </c>
      <c r="R47" s="917">
        <f t="shared" si="12"/>
        <v>0</v>
      </c>
      <c r="S47" s="905">
        <f t="shared" si="12"/>
        <v>0</v>
      </c>
      <c r="T47" s="917">
        <f t="shared" si="12"/>
        <v>0</v>
      </c>
      <c r="U47" s="905">
        <f t="shared" si="12"/>
        <v>0</v>
      </c>
      <c r="V47" s="917">
        <f t="shared" si="12"/>
        <v>0</v>
      </c>
      <c r="W47" s="906">
        <f t="shared" si="12"/>
        <v>0</v>
      </c>
      <c r="X47" s="918">
        <f t="shared" si="1"/>
        <v>13914</v>
      </c>
      <c r="Y47" s="918">
        <f t="shared" si="2"/>
        <v>49836</v>
      </c>
      <c r="Z47" s="908">
        <f t="shared" si="3"/>
        <v>63750</v>
      </c>
      <c r="AA47" s="913">
        <f>SUM(AA37:AA46)</f>
        <v>0</v>
      </c>
      <c r="AB47" s="914">
        <f t="shared" ref="AB47:AN47" si="13">SUM(AB37:AB46)</f>
        <v>0</v>
      </c>
      <c r="AC47" s="913">
        <f t="shared" si="13"/>
        <v>0</v>
      </c>
      <c r="AD47" s="914">
        <f t="shared" si="13"/>
        <v>1000</v>
      </c>
      <c r="AE47" s="913">
        <f t="shared" si="13"/>
        <v>0</v>
      </c>
      <c r="AF47" s="914">
        <f t="shared" si="13"/>
        <v>0</v>
      </c>
      <c r="AG47" s="913">
        <f t="shared" si="13"/>
        <v>0</v>
      </c>
      <c r="AH47" s="914">
        <f t="shared" si="13"/>
        <v>0</v>
      </c>
      <c r="AI47" s="913">
        <f t="shared" si="13"/>
        <v>0</v>
      </c>
      <c r="AJ47" s="914">
        <f t="shared" si="13"/>
        <v>0</v>
      </c>
      <c r="AK47" s="913">
        <f t="shared" si="13"/>
        <v>0</v>
      </c>
      <c r="AL47" s="914">
        <f t="shared" si="13"/>
        <v>0</v>
      </c>
      <c r="AM47" s="913">
        <f t="shared" si="13"/>
        <v>13914</v>
      </c>
      <c r="AN47" s="914">
        <f t="shared" si="13"/>
        <v>48836</v>
      </c>
      <c r="AO47" s="913">
        <f t="shared" si="4"/>
        <v>13914</v>
      </c>
      <c r="AP47" s="919">
        <f t="shared" si="5"/>
        <v>49836</v>
      </c>
      <c r="AQ47" s="938">
        <f t="shared" si="9"/>
        <v>63750</v>
      </c>
    </row>
    <row r="48" spans="1:43" s="851" customFormat="1" ht="12" customHeight="1" x14ac:dyDescent="0.2">
      <c r="A48" s="850"/>
      <c r="B48" s="838"/>
      <c r="C48" s="618"/>
      <c r="D48" s="956"/>
      <c r="E48" s="861"/>
      <c r="F48" s="957"/>
      <c r="G48" s="861"/>
      <c r="H48" s="958"/>
      <c r="I48" s="869"/>
      <c r="J48" s="956"/>
      <c r="K48" s="952"/>
      <c r="L48" s="951"/>
      <c r="M48" s="952"/>
      <c r="N48" s="951"/>
      <c r="O48" s="1198"/>
      <c r="P48" s="953"/>
      <c r="Q48" s="1198"/>
      <c r="R48" s="953"/>
      <c r="S48" s="1198"/>
      <c r="T48" s="953"/>
      <c r="U48" s="1198"/>
      <c r="V48" s="953"/>
      <c r="W48" s="842"/>
      <c r="X48" s="872"/>
      <c r="Y48" s="872"/>
      <c r="Z48" s="868"/>
      <c r="AA48" s="871"/>
      <c r="AB48" s="847"/>
      <c r="AC48" s="871"/>
      <c r="AD48" s="847"/>
      <c r="AE48" s="871"/>
      <c r="AF48" s="847"/>
      <c r="AG48" s="871"/>
      <c r="AH48" s="847"/>
      <c r="AI48" s="871"/>
      <c r="AJ48" s="847"/>
      <c r="AK48" s="871"/>
      <c r="AL48" s="847"/>
      <c r="AM48" s="871"/>
      <c r="AN48" s="847"/>
      <c r="AO48" s="871"/>
      <c r="AP48" s="845"/>
      <c r="AQ48" s="933"/>
    </row>
    <row r="49" spans="1:43" s="899" customFormat="1" ht="12" customHeight="1" x14ac:dyDescent="0.2">
      <c r="A49" s="898"/>
      <c r="B49" s="888" t="s">
        <v>319</v>
      </c>
      <c r="C49" s="895" t="s">
        <v>334</v>
      </c>
      <c r="D49" s="1202"/>
      <c r="E49" s="861"/>
      <c r="F49" s="958"/>
      <c r="G49" s="843"/>
      <c r="H49" s="957"/>
      <c r="I49" s="1203"/>
      <c r="J49" s="1242"/>
      <c r="K49" s="860"/>
      <c r="L49" s="861"/>
      <c r="M49" s="860"/>
      <c r="N49" s="861"/>
      <c r="O49" s="860"/>
      <c r="P49" s="861"/>
      <c r="Q49" s="860"/>
      <c r="R49" s="861"/>
      <c r="S49" s="860"/>
      <c r="T49" s="861"/>
      <c r="U49" s="860"/>
      <c r="V49" s="861"/>
      <c r="W49" s="860"/>
      <c r="X49" s="866"/>
      <c r="Y49" s="866"/>
      <c r="Z49" s="868"/>
      <c r="AA49" s="896"/>
      <c r="AB49" s="1244"/>
      <c r="AC49" s="896"/>
      <c r="AD49" s="1244"/>
      <c r="AE49" s="896"/>
      <c r="AF49" s="1244"/>
      <c r="AG49" s="896"/>
      <c r="AH49" s="1244"/>
      <c r="AI49" s="896"/>
      <c r="AJ49" s="1244"/>
      <c r="AK49" s="896"/>
      <c r="AL49" s="1244"/>
      <c r="AM49" s="896"/>
      <c r="AN49" s="1244"/>
      <c r="AO49" s="896"/>
      <c r="AP49" s="897"/>
      <c r="AQ49" s="945"/>
    </row>
    <row r="50" spans="1:43" s="851" customFormat="1" ht="12" customHeight="1" x14ac:dyDescent="0.2">
      <c r="A50" s="850"/>
      <c r="B50" s="838" t="s">
        <v>302</v>
      </c>
      <c r="C50" s="618" t="s">
        <v>861</v>
      </c>
      <c r="D50" s="841">
        <v>70000</v>
      </c>
      <c r="E50" s="843">
        <v>7403</v>
      </c>
      <c r="F50" s="839"/>
      <c r="G50" s="843">
        <v>11053</v>
      </c>
      <c r="H50" s="839"/>
      <c r="I50" s="869"/>
      <c r="J50" s="841"/>
      <c r="K50" s="860"/>
      <c r="L50" s="861"/>
      <c r="M50" s="860"/>
      <c r="N50" s="861"/>
      <c r="O50" s="842"/>
      <c r="P50" s="843"/>
      <c r="Q50" s="842"/>
      <c r="R50" s="843"/>
      <c r="S50" s="842"/>
      <c r="T50" s="843"/>
      <c r="U50" s="842"/>
      <c r="V50" s="843"/>
      <c r="W50" s="842"/>
      <c r="X50" s="872">
        <f t="shared" si="1"/>
        <v>70000</v>
      </c>
      <c r="Y50" s="872">
        <f t="shared" si="2"/>
        <v>18456</v>
      </c>
      <c r="Z50" s="868">
        <f t="shared" si="3"/>
        <v>88456</v>
      </c>
      <c r="AA50" s="871"/>
      <c r="AB50" s="847"/>
      <c r="AC50" s="871"/>
      <c r="AD50" s="847"/>
      <c r="AE50" s="871"/>
      <c r="AF50" s="847"/>
      <c r="AG50" s="871"/>
      <c r="AH50" s="847"/>
      <c r="AI50" s="871"/>
      <c r="AJ50" s="847"/>
      <c r="AK50" s="871"/>
      <c r="AL50" s="847"/>
      <c r="AM50" s="871"/>
      <c r="AN50" s="847"/>
      <c r="AO50" s="871">
        <f t="shared" si="4"/>
        <v>0</v>
      </c>
      <c r="AP50" s="845">
        <f t="shared" si="5"/>
        <v>0</v>
      </c>
      <c r="AQ50" s="933">
        <f t="shared" si="9"/>
        <v>0</v>
      </c>
    </row>
    <row r="51" spans="1:43" s="851" customFormat="1" ht="12" customHeight="1" x14ac:dyDescent="0.2">
      <c r="A51" s="850"/>
      <c r="B51" s="838" t="s">
        <v>310</v>
      </c>
      <c r="C51" s="618" t="s">
        <v>862</v>
      </c>
      <c r="D51" s="841">
        <v>3634</v>
      </c>
      <c r="E51" s="843">
        <v>399</v>
      </c>
      <c r="F51" s="839"/>
      <c r="G51" s="843">
        <v>530</v>
      </c>
      <c r="H51" s="839">
        <v>15400</v>
      </c>
      <c r="I51" s="845">
        <v>5061</v>
      </c>
      <c r="J51" s="841"/>
      <c r="K51" s="860"/>
      <c r="L51" s="861"/>
      <c r="M51" s="860"/>
      <c r="N51" s="861"/>
      <c r="O51" s="842"/>
      <c r="P51" s="843"/>
      <c r="Q51" s="842">
        <f>'felhalm. kiad.  '!G105</f>
        <v>1000</v>
      </c>
      <c r="R51" s="843"/>
      <c r="S51" s="842"/>
      <c r="T51" s="843"/>
      <c r="U51" s="842"/>
      <c r="V51" s="843"/>
      <c r="W51" s="842"/>
      <c r="X51" s="872">
        <f t="shared" si="1"/>
        <v>19034</v>
      </c>
      <c r="Y51" s="872">
        <f t="shared" si="2"/>
        <v>6990</v>
      </c>
      <c r="Z51" s="868">
        <f t="shared" si="3"/>
        <v>26024</v>
      </c>
      <c r="AA51" s="871"/>
      <c r="AB51" s="847"/>
      <c r="AC51" s="871"/>
      <c r="AD51" s="847"/>
      <c r="AE51" s="871"/>
      <c r="AF51" s="847"/>
      <c r="AG51" s="871"/>
      <c r="AH51" s="847"/>
      <c r="AI51" s="871"/>
      <c r="AJ51" s="847"/>
      <c r="AK51" s="871"/>
      <c r="AL51" s="847"/>
      <c r="AM51" s="871"/>
      <c r="AN51" s="847"/>
      <c r="AO51" s="871">
        <f t="shared" si="4"/>
        <v>0</v>
      </c>
      <c r="AP51" s="845">
        <f t="shared" si="5"/>
        <v>0</v>
      </c>
      <c r="AQ51" s="933">
        <f t="shared" si="9"/>
        <v>0</v>
      </c>
    </row>
    <row r="52" spans="1:43" s="851" customFormat="1" ht="12" customHeight="1" thickBot="1" x14ac:dyDescent="0.25">
      <c r="A52" s="850"/>
      <c r="B52" s="838" t="s">
        <v>311</v>
      </c>
      <c r="C52" s="618" t="s">
        <v>832</v>
      </c>
      <c r="D52" s="841"/>
      <c r="E52" s="861"/>
      <c r="F52" s="874"/>
      <c r="G52" s="861"/>
      <c r="H52" s="839"/>
      <c r="I52" s="869"/>
      <c r="J52" s="841"/>
      <c r="K52" s="860"/>
      <c r="L52" s="861"/>
      <c r="M52" s="860"/>
      <c r="N52" s="861"/>
      <c r="O52" s="842"/>
      <c r="P52" s="843"/>
      <c r="Q52" s="842"/>
      <c r="R52" s="843"/>
      <c r="S52" s="842"/>
      <c r="T52" s="843"/>
      <c r="U52" s="842"/>
      <c r="V52" s="843"/>
      <c r="W52" s="842"/>
      <c r="X52" s="872">
        <f t="shared" si="1"/>
        <v>0</v>
      </c>
      <c r="Y52" s="872">
        <f t="shared" si="2"/>
        <v>0</v>
      </c>
      <c r="Z52" s="868">
        <f t="shared" si="3"/>
        <v>0</v>
      </c>
      <c r="AA52" s="871"/>
      <c r="AB52" s="847"/>
      <c r="AC52" s="871"/>
      <c r="AD52" s="847"/>
      <c r="AE52" s="871"/>
      <c r="AF52" s="847"/>
      <c r="AG52" s="871"/>
      <c r="AH52" s="847"/>
      <c r="AI52" s="871"/>
      <c r="AJ52" s="847"/>
      <c r="AK52" s="871"/>
      <c r="AL52" s="847"/>
      <c r="AM52" s="871">
        <f>X53-AA53-AC53-AE53-AG53-AI53-AK53</f>
        <v>89034</v>
      </c>
      <c r="AN52" s="847">
        <f>Y53-AB53-AD53-AF53-AH53-AJ53-AL53</f>
        <v>25446</v>
      </c>
      <c r="AO52" s="871">
        <f t="shared" si="4"/>
        <v>89034</v>
      </c>
      <c r="AP52" s="845">
        <f t="shared" si="5"/>
        <v>25446</v>
      </c>
      <c r="AQ52" s="933">
        <f t="shared" si="9"/>
        <v>114480</v>
      </c>
    </row>
    <row r="53" spans="1:43" s="901" customFormat="1" ht="12" customHeight="1" thickBot="1" x14ac:dyDescent="0.25">
      <c r="A53" s="902"/>
      <c r="B53" s="903"/>
      <c r="C53" s="904" t="s">
        <v>863</v>
      </c>
      <c r="D53" s="917">
        <f>SUM(D50:D52)</f>
        <v>73634</v>
      </c>
      <c r="E53" s="905">
        <f t="shared" ref="E53:W53" si="14">SUM(E50:E52)</f>
        <v>7802</v>
      </c>
      <c r="F53" s="917">
        <f t="shared" si="14"/>
        <v>0</v>
      </c>
      <c r="G53" s="905">
        <f t="shared" si="14"/>
        <v>11583</v>
      </c>
      <c r="H53" s="917">
        <f t="shared" si="14"/>
        <v>15400</v>
      </c>
      <c r="I53" s="905">
        <f t="shared" si="14"/>
        <v>5061</v>
      </c>
      <c r="J53" s="917">
        <f t="shared" si="14"/>
        <v>0</v>
      </c>
      <c r="K53" s="905">
        <f t="shared" si="14"/>
        <v>0</v>
      </c>
      <c r="L53" s="917">
        <f t="shared" si="14"/>
        <v>0</v>
      </c>
      <c r="M53" s="905">
        <f t="shared" si="14"/>
        <v>0</v>
      </c>
      <c r="N53" s="917">
        <f t="shared" si="14"/>
        <v>0</v>
      </c>
      <c r="O53" s="905">
        <f t="shared" si="14"/>
        <v>0</v>
      </c>
      <c r="P53" s="917">
        <f t="shared" si="14"/>
        <v>0</v>
      </c>
      <c r="Q53" s="905">
        <f t="shared" si="14"/>
        <v>1000</v>
      </c>
      <c r="R53" s="917">
        <f t="shared" si="14"/>
        <v>0</v>
      </c>
      <c r="S53" s="905">
        <f t="shared" si="14"/>
        <v>0</v>
      </c>
      <c r="T53" s="917">
        <f t="shared" si="14"/>
        <v>0</v>
      </c>
      <c r="U53" s="905">
        <f t="shared" si="14"/>
        <v>0</v>
      </c>
      <c r="V53" s="917">
        <f t="shared" si="14"/>
        <v>0</v>
      </c>
      <c r="W53" s="905">
        <f t="shared" si="14"/>
        <v>0</v>
      </c>
      <c r="X53" s="917">
        <f t="shared" si="1"/>
        <v>89034</v>
      </c>
      <c r="Y53" s="905">
        <f t="shared" si="2"/>
        <v>25446</v>
      </c>
      <c r="Z53" s="915">
        <f t="shared" si="3"/>
        <v>114480</v>
      </c>
      <c r="AA53" s="913">
        <f>SUM(AA50:AA52)</f>
        <v>0</v>
      </c>
      <c r="AB53" s="914">
        <f t="shared" ref="AB53:AN53" si="15">SUM(AB50:AB52)</f>
        <v>0</v>
      </c>
      <c r="AC53" s="913">
        <f t="shared" si="15"/>
        <v>0</v>
      </c>
      <c r="AD53" s="914">
        <f t="shared" si="15"/>
        <v>0</v>
      </c>
      <c r="AE53" s="913">
        <f t="shared" si="15"/>
        <v>0</v>
      </c>
      <c r="AF53" s="914">
        <f t="shared" si="15"/>
        <v>0</v>
      </c>
      <c r="AG53" s="913">
        <f t="shared" si="15"/>
        <v>0</v>
      </c>
      <c r="AH53" s="914">
        <f t="shared" si="15"/>
        <v>0</v>
      </c>
      <c r="AI53" s="913">
        <f t="shared" si="15"/>
        <v>0</v>
      </c>
      <c r="AJ53" s="914">
        <f t="shared" si="15"/>
        <v>0</v>
      </c>
      <c r="AK53" s="913">
        <f t="shared" si="15"/>
        <v>0</v>
      </c>
      <c r="AL53" s="914">
        <f t="shared" si="15"/>
        <v>0</v>
      </c>
      <c r="AM53" s="913">
        <f t="shared" si="15"/>
        <v>89034</v>
      </c>
      <c r="AN53" s="914">
        <f t="shared" si="15"/>
        <v>25446</v>
      </c>
      <c r="AO53" s="913">
        <f t="shared" si="4"/>
        <v>89034</v>
      </c>
      <c r="AP53" s="913">
        <f t="shared" si="5"/>
        <v>25446</v>
      </c>
      <c r="AQ53" s="938">
        <f t="shared" si="9"/>
        <v>114480</v>
      </c>
    </row>
    <row r="54" spans="1:43" s="851" customFormat="1" ht="12" customHeight="1" x14ac:dyDescent="0.2">
      <c r="A54" s="850"/>
      <c r="B54" s="838"/>
      <c r="C54" s="618"/>
      <c r="D54" s="956"/>
      <c r="E54" s="861"/>
      <c r="F54" s="957"/>
      <c r="G54" s="861"/>
      <c r="H54" s="958"/>
      <c r="I54" s="869"/>
      <c r="J54" s="956"/>
      <c r="K54" s="952"/>
      <c r="L54" s="951"/>
      <c r="M54" s="952"/>
      <c r="N54" s="951"/>
      <c r="O54" s="1198"/>
      <c r="P54" s="953"/>
      <c r="Q54" s="1198"/>
      <c r="R54" s="953"/>
      <c r="S54" s="1198"/>
      <c r="T54" s="953"/>
      <c r="U54" s="1198"/>
      <c r="V54" s="953"/>
      <c r="W54" s="842"/>
      <c r="X54" s="872"/>
      <c r="Y54" s="872"/>
      <c r="Z54" s="868"/>
      <c r="AA54" s="871"/>
      <c r="AB54" s="847"/>
      <c r="AC54" s="871"/>
      <c r="AD54" s="847"/>
      <c r="AE54" s="871"/>
      <c r="AF54" s="847"/>
      <c r="AG54" s="871"/>
      <c r="AH54" s="847"/>
      <c r="AI54" s="871"/>
      <c r="AJ54" s="847"/>
      <c r="AK54" s="871"/>
      <c r="AL54" s="847"/>
      <c r="AM54" s="871"/>
      <c r="AN54" s="847"/>
      <c r="AO54" s="871"/>
      <c r="AP54" s="845"/>
      <c r="AQ54" s="933"/>
    </row>
    <row r="55" spans="1:43" s="851" customFormat="1" ht="12" customHeight="1" x14ac:dyDescent="0.2">
      <c r="A55" s="850"/>
      <c r="B55" s="888" t="s">
        <v>322</v>
      </c>
      <c r="C55" s="895" t="s">
        <v>864</v>
      </c>
      <c r="D55" s="841"/>
      <c r="E55" s="861"/>
      <c r="F55" s="874"/>
      <c r="G55" s="861"/>
      <c r="H55" s="839"/>
      <c r="I55" s="845"/>
      <c r="J55" s="841"/>
      <c r="K55" s="860"/>
      <c r="L55" s="861"/>
      <c r="M55" s="860"/>
      <c r="N55" s="861"/>
      <c r="O55" s="842"/>
      <c r="P55" s="843"/>
      <c r="Q55" s="842"/>
      <c r="R55" s="843"/>
      <c r="S55" s="842"/>
      <c r="T55" s="843"/>
      <c r="U55" s="842"/>
      <c r="V55" s="843"/>
      <c r="W55" s="842"/>
      <c r="X55" s="872"/>
      <c r="Y55" s="872"/>
      <c r="Z55" s="868"/>
      <c r="AA55" s="871"/>
      <c r="AB55" s="847"/>
      <c r="AC55" s="871"/>
      <c r="AD55" s="847"/>
      <c r="AE55" s="871"/>
      <c r="AF55" s="847"/>
      <c r="AG55" s="871"/>
      <c r="AH55" s="847"/>
      <c r="AI55" s="871"/>
      <c r="AJ55" s="847"/>
      <c r="AK55" s="871"/>
      <c r="AL55" s="847"/>
      <c r="AM55" s="871"/>
      <c r="AN55" s="847"/>
      <c r="AO55" s="871"/>
      <c r="AP55" s="845"/>
      <c r="AQ55" s="933"/>
    </row>
    <row r="56" spans="1:43" s="851" customFormat="1" ht="12" customHeight="1" x14ac:dyDescent="0.2">
      <c r="A56" s="850"/>
      <c r="B56" s="838"/>
      <c r="C56" s="633" t="s">
        <v>838</v>
      </c>
      <c r="D56" s="844"/>
      <c r="E56" s="845"/>
      <c r="F56" s="846"/>
      <c r="G56" s="845"/>
      <c r="H56" s="846"/>
      <c r="I56" s="845"/>
      <c r="J56" s="844"/>
      <c r="K56" s="847"/>
      <c r="L56" s="845"/>
      <c r="M56" s="847"/>
      <c r="N56" s="845"/>
      <c r="O56" s="847"/>
      <c r="P56" s="845"/>
      <c r="Q56" s="847"/>
      <c r="R56" s="845"/>
      <c r="S56" s="847"/>
      <c r="T56" s="845"/>
      <c r="U56" s="847"/>
      <c r="V56" s="845"/>
      <c r="W56" s="847"/>
      <c r="X56" s="872">
        <f t="shared" si="1"/>
        <v>0</v>
      </c>
      <c r="Y56" s="872">
        <f t="shared" si="2"/>
        <v>0</v>
      </c>
      <c r="Z56" s="868">
        <f t="shared" si="3"/>
        <v>0</v>
      </c>
      <c r="AA56" s="946"/>
      <c r="AB56" s="870"/>
      <c r="AC56" s="946"/>
      <c r="AD56" s="870"/>
      <c r="AE56" s="946"/>
      <c r="AF56" s="870"/>
      <c r="AG56" s="946"/>
      <c r="AH56" s="870"/>
      <c r="AI56" s="946"/>
      <c r="AJ56" s="870"/>
      <c r="AK56" s="946"/>
      <c r="AL56" s="870"/>
      <c r="AM56" s="943"/>
      <c r="AN56" s="944"/>
      <c r="AO56" s="871">
        <f t="shared" si="4"/>
        <v>0</v>
      </c>
      <c r="AP56" s="845">
        <f t="shared" si="5"/>
        <v>0</v>
      </c>
      <c r="AQ56" s="933">
        <f t="shared" si="9"/>
        <v>0</v>
      </c>
    </row>
    <row r="57" spans="1:43" s="851" customFormat="1" ht="12" customHeight="1" x14ac:dyDescent="0.2">
      <c r="A57" s="850"/>
      <c r="B57" s="838"/>
      <c r="C57" s="633" t="s">
        <v>841</v>
      </c>
      <c r="D57" s="844"/>
      <c r="E57" s="845"/>
      <c r="F57" s="846"/>
      <c r="G57" s="845"/>
      <c r="H57" s="846"/>
      <c r="I57" s="845"/>
      <c r="J57" s="844"/>
      <c r="K57" s="847"/>
      <c r="L57" s="845"/>
      <c r="M57" s="847"/>
      <c r="N57" s="845"/>
      <c r="O57" s="847"/>
      <c r="P57" s="845"/>
      <c r="Q57" s="847"/>
      <c r="R57" s="845"/>
      <c r="S57" s="847"/>
      <c r="T57" s="845"/>
      <c r="U57" s="847"/>
      <c r="V57" s="845"/>
      <c r="W57" s="847"/>
      <c r="X57" s="872">
        <f t="shared" si="1"/>
        <v>0</v>
      </c>
      <c r="Y57" s="872">
        <f t="shared" si="2"/>
        <v>0</v>
      </c>
      <c r="Z57" s="868">
        <f>X57+Y57</f>
        <v>0</v>
      </c>
      <c r="AA57" s="946"/>
      <c r="AB57" s="870"/>
      <c r="AC57" s="946"/>
      <c r="AD57" s="847">
        <v>1300</v>
      </c>
      <c r="AE57" s="946"/>
      <c r="AF57" s="870"/>
      <c r="AG57" s="946"/>
      <c r="AH57" s="870"/>
      <c r="AI57" s="946"/>
      <c r="AJ57" s="870"/>
      <c r="AK57" s="946"/>
      <c r="AL57" s="870"/>
      <c r="AM57" s="943"/>
      <c r="AN57" s="944"/>
      <c r="AO57" s="871">
        <f t="shared" si="4"/>
        <v>0</v>
      </c>
      <c r="AP57" s="845">
        <f t="shared" si="5"/>
        <v>1300</v>
      </c>
      <c r="AQ57" s="933">
        <f t="shared" si="9"/>
        <v>1300</v>
      </c>
    </row>
    <row r="58" spans="1:43" s="851" customFormat="1" ht="12" customHeight="1" x14ac:dyDescent="0.2">
      <c r="A58" s="850"/>
      <c r="B58" s="838"/>
      <c r="C58" s="761" t="s">
        <v>865</v>
      </c>
      <c r="D58" s="844"/>
      <c r="E58" s="845"/>
      <c r="F58" s="846"/>
      <c r="G58" s="845"/>
      <c r="H58" s="846"/>
      <c r="I58" s="845">
        <v>3500</v>
      </c>
      <c r="J58" s="844"/>
      <c r="K58" s="847"/>
      <c r="L58" s="845"/>
      <c r="M58" s="847"/>
      <c r="N58" s="845"/>
      <c r="O58" s="847"/>
      <c r="P58" s="845"/>
      <c r="Q58" s="847"/>
      <c r="R58" s="845"/>
      <c r="S58" s="847"/>
      <c r="T58" s="845"/>
      <c r="U58" s="847"/>
      <c r="V58" s="845"/>
      <c r="W58" s="847"/>
      <c r="X58" s="872">
        <f t="shared" si="1"/>
        <v>0</v>
      </c>
      <c r="Y58" s="872">
        <f t="shared" si="2"/>
        <v>3500</v>
      </c>
      <c r="Z58" s="868">
        <f>X58+Y58</f>
        <v>3500</v>
      </c>
      <c r="AA58" s="946"/>
      <c r="AB58" s="870"/>
      <c r="AC58" s="946"/>
      <c r="AD58" s="847"/>
      <c r="AE58" s="946"/>
      <c r="AF58" s="870"/>
      <c r="AG58" s="946"/>
      <c r="AH58" s="870"/>
      <c r="AI58" s="946"/>
      <c r="AJ58" s="870"/>
      <c r="AK58" s="946"/>
      <c r="AL58" s="870"/>
      <c r="AM58" s="943"/>
      <c r="AN58" s="944"/>
      <c r="AO58" s="871">
        <f t="shared" si="4"/>
        <v>0</v>
      </c>
      <c r="AP58" s="845">
        <f t="shared" si="5"/>
        <v>0</v>
      </c>
      <c r="AQ58" s="933">
        <f t="shared" si="9"/>
        <v>0</v>
      </c>
    </row>
    <row r="59" spans="1:43" s="851" customFormat="1" ht="12" customHeight="1" x14ac:dyDescent="0.2">
      <c r="A59" s="850"/>
      <c r="B59" s="838"/>
      <c r="C59" s="761" t="s">
        <v>866</v>
      </c>
      <c r="D59" s="844">
        <v>2455</v>
      </c>
      <c r="E59" s="845">
        <v>495</v>
      </c>
      <c r="F59" s="846">
        <v>320</v>
      </c>
      <c r="G59" s="845">
        <v>70</v>
      </c>
      <c r="H59" s="846">
        <v>7225</v>
      </c>
      <c r="I59" s="845">
        <v>30000</v>
      </c>
      <c r="J59" s="844"/>
      <c r="K59" s="847"/>
      <c r="L59" s="845"/>
      <c r="M59" s="847"/>
      <c r="N59" s="845"/>
      <c r="O59" s="847"/>
      <c r="P59" s="845"/>
      <c r="Q59" s="847"/>
      <c r="R59" s="845"/>
      <c r="S59" s="847"/>
      <c r="T59" s="845"/>
      <c r="U59" s="847"/>
      <c r="V59" s="845"/>
      <c r="W59" s="847"/>
      <c r="X59" s="843">
        <f t="shared" si="1"/>
        <v>10000</v>
      </c>
      <c r="Y59" s="843">
        <f t="shared" ref="Y59:Y64" si="16">E59+G59+I59+K59+M59+O59+Q59+S59+U59+W59</f>
        <v>30565</v>
      </c>
      <c r="Z59" s="976">
        <f t="shared" si="3"/>
        <v>40565</v>
      </c>
      <c r="AA59" s="871">
        <v>10000</v>
      </c>
      <c r="AB59" s="870"/>
      <c r="AC59" s="946"/>
      <c r="AD59" s="847"/>
      <c r="AE59" s="946"/>
      <c r="AF59" s="870"/>
      <c r="AG59" s="946"/>
      <c r="AH59" s="870"/>
      <c r="AI59" s="946"/>
      <c r="AJ59" s="870"/>
      <c r="AK59" s="946"/>
      <c r="AL59" s="870"/>
      <c r="AM59" s="943"/>
      <c r="AN59" s="944"/>
      <c r="AO59" s="871">
        <f t="shared" si="4"/>
        <v>10000</v>
      </c>
      <c r="AP59" s="845">
        <f t="shared" si="5"/>
        <v>0</v>
      </c>
      <c r="AQ59" s="933">
        <f t="shared" si="9"/>
        <v>10000</v>
      </c>
    </row>
    <row r="60" spans="1:43" s="851" customFormat="1" ht="12" customHeight="1" x14ac:dyDescent="0.2">
      <c r="A60" s="850"/>
      <c r="B60" s="838"/>
      <c r="C60" s="761" t="s">
        <v>867</v>
      </c>
      <c r="D60" s="844"/>
      <c r="E60" s="845"/>
      <c r="F60" s="846"/>
      <c r="G60" s="845"/>
      <c r="H60" s="846"/>
      <c r="I60" s="845">
        <v>5000</v>
      </c>
      <c r="J60" s="844"/>
      <c r="K60" s="847"/>
      <c r="L60" s="845"/>
      <c r="M60" s="847"/>
      <c r="N60" s="845"/>
      <c r="O60" s="847"/>
      <c r="P60" s="845"/>
      <c r="Q60" s="847"/>
      <c r="R60" s="845"/>
      <c r="S60" s="847"/>
      <c r="T60" s="845"/>
      <c r="U60" s="847"/>
      <c r="V60" s="845"/>
      <c r="W60" s="847"/>
      <c r="X60" s="872">
        <f t="shared" si="1"/>
        <v>0</v>
      </c>
      <c r="Y60" s="872">
        <f t="shared" si="16"/>
        <v>5000</v>
      </c>
      <c r="Z60" s="868">
        <f t="shared" si="3"/>
        <v>5000</v>
      </c>
      <c r="AA60" s="946"/>
      <c r="AB60" s="870"/>
      <c r="AC60" s="946"/>
      <c r="AD60" s="847"/>
      <c r="AE60" s="946"/>
      <c r="AF60" s="870"/>
      <c r="AG60" s="946"/>
      <c r="AH60" s="870"/>
      <c r="AI60" s="946"/>
      <c r="AJ60" s="870"/>
      <c r="AK60" s="946"/>
      <c r="AL60" s="870"/>
      <c r="AM60" s="943"/>
      <c r="AN60" s="944"/>
      <c r="AO60" s="871">
        <f t="shared" si="4"/>
        <v>0</v>
      </c>
      <c r="AP60" s="845">
        <f t="shared" si="5"/>
        <v>0</v>
      </c>
      <c r="AQ60" s="933">
        <f t="shared" si="9"/>
        <v>0</v>
      </c>
    </row>
    <row r="61" spans="1:43" s="851" customFormat="1" ht="12" customHeight="1" x14ac:dyDescent="0.2">
      <c r="A61" s="850"/>
      <c r="B61" s="838"/>
      <c r="C61" s="852" t="s">
        <v>868</v>
      </c>
      <c r="D61" s="876">
        <v>13000</v>
      </c>
      <c r="E61" s="862">
        <v>1940</v>
      </c>
      <c r="F61" s="877"/>
      <c r="G61" s="862">
        <v>1943</v>
      </c>
      <c r="H61" s="877"/>
      <c r="I61" s="862"/>
      <c r="J61" s="876"/>
      <c r="K61" s="878"/>
      <c r="L61" s="862"/>
      <c r="M61" s="878"/>
      <c r="N61" s="862"/>
      <c r="O61" s="878"/>
      <c r="P61" s="862"/>
      <c r="Q61" s="878"/>
      <c r="R61" s="862"/>
      <c r="S61" s="878"/>
      <c r="T61" s="862"/>
      <c r="U61" s="878"/>
      <c r="V61" s="862"/>
      <c r="W61" s="878"/>
      <c r="X61" s="843">
        <f t="shared" si="1"/>
        <v>13000</v>
      </c>
      <c r="Y61" s="843">
        <f t="shared" si="16"/>
        <v>3883</v>
      </c>
      <c r="Z61" s="976">
        <f t="shared" si="3"/>
        <v>16883</v>
      </c>
      <c r="AA61" s="871">
        <v>13000</v>
      </c>
      <c r="AB61" s="870"/>
      <c r="AC61" s="946"/>
      <c r="AD61" s="847"/>
      <c r="AE61" s="946"/>
      <c r="AF61" s="870"/>
      <c r="AG61" s="946"/>
      <c r="AH61" s="870"/>
      <c r="AI61" s="946"/>
      <c r="AJ61" s="870"/>
      <c r="AK61" s="946"/>
      <c r="AL61" s="870"/>
      <c r="AM61" s="943"/>
      <c r="AN61" s="944"/>
      <c r="AO61" s="871">
        <f t="shared" si="4"/>
        <v>13000</v>
      </c>
      <c r="AP61" s="845">
        <f t="shared" si="5"/>
        <v>0</v>
      </c>
      <c r="AQ61" s="933">
        <f t="shared" si="9"/>
        <v>13000</v>
      </c>
    </row>
    <row r="62" spans="1:43" s="851" customFormat="1" ht="12" customHeight="1" x14ac:dyDescent="0.2">
      <c r="A62" s="850"/>
      <c r="B62" s="838"/>
      <c r="C62" s="761" t="s">
        <v>869</v>
      </c>
      <c r="D62" s="844"/>
      <c r="E62" s="845">
        <v>500</v>
      </c>
      <c r="F62" s="846"/>
      <c r="G62" s="845">
        <v>65</v>
      </c>
      <c r="H62" s="846">
        <v>420</v>
      </c>
      <c r="I62" s="845"/>
      <c r="J62" s="844"/>
      <c r="K62" s="847"/>
      <c r="L62" s="845"/>
      <c r="M62" s="847"/>
      <c r="N62" s="845"/>
      <c r="O62" s="847"/>
      <c r="P62" s="845"/>
      <c r="Q62" s="847"/>
      <c r="R62" s="845"/>
      <c r="S62" s="847"/>
      <c r="T62" s="845"/>
      <c r="U62" s="847"/>
      <c r="V62" s="845"/>
      <c r="W62" s="847"/>
      <c r="X62" s="872">
        <f t="shared" si="1"/>
        <v>420</v>
      </c>
      <c r="Y62" s="872">
        <f t="shared" si="16"/>
        <v>565</v>
      </c>
      <c r="Z62" s="868">
        <f t="shared" si="3"/>
        <v>985</v>
      </c>
      <c r="AA62" s="871">
        <v>420</v>
      </c>
      <c r="AB62" s="870"/>
      <c r="AC62" s="946"/>
      <c r="AD62" s="847"/>
      <c r="AE62" s="946"/>
      <c r="AF62" s="870"/>
      <c r="AG62" s="946"/>
      <c r="AH62" s="870"/>
      <c r="AI62" s="946"/>
      <c r="AJ62" s="870"/>
      <c r="AK62" s="946"/>
      <c r="AL62" s="870"/>
      <c r="AM62" s="943"/>
      <c r="AN62" s="944"/>
      <c r="AO62" s="871">
        <f t="shared" si="4"/>
        <v>420</v>
      </c>
      <c r="AP62" s="845">
        <f t="shared" si="5"/>
        <v>0</v>
      </c>
      <c r="AQ62" s="933">
        <f t="shared" si="9"/>
        <v>420</v>
      </c>
    </row>
    <row r="63" spans="1:43" s="851" customFormat="1" ht="12" customHeight="1" x14ac:dyDescent="0.2">
      <c r="A63" s="850"/>
      <c r="B63" s="838"/>
      <c r="C63" s="761" t="s">
        <v>870</v>
      </c>
      <c r="D63" s="844">
        <v>81599</v>
      </c>
      <c r="E63" s="845">
        <v>112985</v>
      </c>
      <c r="F63" s="846"/>
      <c r="G63" s="845">
        <v>25285</v>
      </c>
      <c r="H63" s="846">
        <v>20037</v>
      </c>
      <c r="I63" s="845">
        <v>179705</v>
      </c>
      <c r="J63" s="844"/>
      <c r="K63" s="847"/>
      <c r="L63" s="845"/>
      <c r="M63" s="847"/>
      <c r="N63" s="845"/>
      <c r="O63" s="847"/>
      <c r="P63" s="845"/>
      <c r="Q63" s="847">
        <f>'felhalm. kiad.  '!G100</f>
        <v>3900</v>
      </c>
      <c r="R63" s="845"/>
      <c r="S63" s="847"/>
      <c r="T63" s="845"/>
      <c r="U63" s="847"/>
      <c r="V63" s="845"/>
      <c r="W63" s="847"/>
      <c r="X63" s="872">
        <f>D63+F63+H63+J63+L63+N63+P63+R63+T63+V63</f>
        <v>101636</v>
      </c>
      <c r="Y63" s="872">
        <f t="shared" si="16"/>
        <v>321875</v>
      </c>
      <c r="Z63" s="868">
        <f t="shared" si="3"/>
        <v>423511</v>
      </c>
      <c r="AA63" s="946"/>
      <c r="AB63" s="870"/>
      <c r="AC63" s="946"/>
      <c r="AD63" s="847">
        <v>146780</v>
      </c>
      <c r="AE63" s="946"/>
      <c r="AF63" s="870"/>
      <c r="AG63" s="946"/>
      <c r="AH63" s="870"/>
      <c r="AI63" s="946"/>
      <c r="AJ63" s="870"/>
      <c r="AK63" s="946"/>
      <c r="AL63" s="870"/>
      <c r="AM63" s="943"/>
      <c r="AN63" s="944"/>
      <c r="AO63" s="871">
        <f t="shared" si="4"/>
        <v>0</v>
      </c>
      <c r="AP63" s="845">
        <f t="shared" si="5"/>
        <v>146780</v>
      </c>
      <c r="AQ63" s="933">
        <f t="shared" si="9"/>
        <v>146780</v>
      </c>
    </row>
    <row r="64" spans="1:43" s="851" customFormat="1" ht="12" customHeight="1" x14ac:dyDescent="0.2">
      <c r="A64" s="850"/>
      <c r="B64" s="838"/>
      <c r="C64" s="761" t="s">
        <v>871</v>
      </c>
      <c r="D64" s="844">
        <v>6924</v>
      </c>
      <c r="E64" s="845"/>
      <c r="F64" s="846">
        <v>142</v>
      </c>
      <c r="G64" s="845">
        <v>759</v>
      </c>
      <c r="H64" s="846"/>
      <c r="I64" s="845">
        <v>2175</v>
      </c>
      <c r="J64" s="844"/>
      <c r="K64" s="847"/>
      <c r="L64" s="845"/>
      <c r="M64" s="847"/>
      <c r="N64" s="845"/>
      <c r="O64" s="847"/>
      <c r="P64" s="845"/>
      <c r="Q64" s="847"/>
      <c r="R64" s="845"/>
      <c r="S64" s="847"/>
      <c r="T64" s="845"/>
      <c r="U64" s="847"/>
      <c r="V64" s="845"/>
      <c r="W64" s="847"/>
      <c r="X64" s="872">
        <f t="shared" si="1"/>
        <v>7066</v>
      </c>
      <c r="Y64" s="872">
        <f t="shared" si="16"/>
        <v>2934</v>
      </c>
      <c r="Z64" s="868">
        <f t="shared" si="3"/>
        <v>10000</v>
      </c>
      <c r="AA64" s="946"/>
      <c r="AB64" s="870"/>
      <c r="AC64" s="946"/>
      <c r="AD64" s="847"/>
      <c r="AE64" s="946"/>
      <c r="AF64" s="870"/>
      <c r="AG64" s="946"/>
      <c r="AH64" s="870"/>
      <c r="AI64" s="946"/>
      <c r="AJ64" s="870"/>
      <c r="AK64" s="946"/>
      <c r="AL64" s="870"/>
      <c r="AM64" s="943"/>
      <c r="AN64" s="944"/>
      <c r="AO64" s="871">
        <f t="shared" si="4"/>
        <v>0</v>
      </c>
      <c r="AP64" s="845">
        <f t="shared" si="5"/>
        <v>0</v>
      </c>
      <c r="AQ64" s="933">
        <f t="shared" si="9"/>
        <v>0</v>
      </c>
    </row>
    <row r="65" spans="1:43" s="632" customFormat="1" ht="16.5" x14ac:dyDescent="0.2">
      <c r="A65" s="650"/>
      <c r="B65" s="838"/>
      <c r="C65" s="618" t="s">
        <v>872</v>
      </c>
      <c r="D65" s="841">
        <v>27330</v>
      </c>
      <c r="E65" s="843">
        <v>7181</v>
      </c>
      <c r="F65" s="839">
        <v>4487</v>
      </c>
      <c r="G65" s="845"/>
      <c r="H65" s="839">
        <v>9500</v>
      </c>
      <c r="I65" s="843"/>
      <c r="J65" s="841"/>
      <c r="K65" s="860"/>
      <c r="L65" s="861"/>
      <c r="M65" s="860"/>
      <c r="N65" s="861"/>
      <c r="O65" s="842"/>
      <c r="P65" s="861"/>
      <c r="Q65" s="860"/>
      <c r="R65" s="861"/>
      <c r="S65" s="860"/>
      <c r="T65" s="861"/>
      <c r="U65" s="860"/>
      <c r="V65" s="861"/>
      <c r="W65" s="860"/>
      <c r="X65" s="843">
        <f t="shared" si="1"/>
        <v>41317</v>
      </c>
      <c r="Y65" s="843">
        <f t="shared" si="2"/>
        <v>7181</v>
      </c>
      <c r="Z65" s="976">
        <f t="shared" si="3"/>
        <v>48498</v>
      </c>
      <c r="AA65" s="871"/>
      <c r="AB65" s="847"/>
      <c r="AC65" s="871"/>
      <c r="AD65" s="847">
        <v>1000</v>
      </c>
      <c r="AE65" s="871"/>
      <c r="AF65" s="847"/>
      <c r="AG65" s="871"/>
      <c r="AH65" s="847"/>
      <c r="AI65" s="871"/>
      <c r="AJ65" s="847"/>
      <c r="AK65" s="871"/>
      <c r="AL65" s="847"/>
      <c r="AM65" s="871"/>
      <c r="AN65" s="847"/>
      <c r="AO65" s="871">
        <f t="shared" si="4"/>
        <v>0</v>
      </c>
      <c r="AP65" s="845">
        <f t="shared" si="5"/>
        <v>1000</v>
      </c>
      <c r="AQ65" s="933">
        <f t="shared" si="9"/>
        <v>1000</v>
      </c>
    </row>
    <row r="66" spans="1:43" s="851" customFormat="1" ht="12" customHeight="1" x14ac:dyDescent="0.2">
      <c r="A66" s="850"/>
      <c r="B66" s="838"/>
      <c r="C66" s="654" t="s">
        <v>873</v>
      </c>
      <c r="D66" s="841">
        <v>8892</v>
      </c>
      <c r="E66" s="861">
        <v>2670</v>
      </c>
      <c r="F66" s="839">
        <v>1156</v>
      </c>
      <c r="G66" s="843">
        <v>350</v>
      </c>
      <c r="H66" s="839">
        <v>210</v>
      </c>
      <c r="I66" s="845">
        <v>1722</v>
      </c>
      <c r="J66" s="841"/>
      <c r="K66" s="842"/>
      <c r="L66" s="861"/>
      <c r="M66" s="860"/>
      <c r="N66" s="861"/>
      <c r="O66" s="842"/>
      <c r="P66" s="861"/>
      <c r="Q66" s="860"/>
      <c r="R66" s="861"/>
      <c r="S66" s="860"/>
      <c r="T66" s="861"/>
      <c r="U66" s="860"/>
      <c r="V66" s="861"/>
      <c r="W66" s="860"/>
      <c r="X66" s="872">
        <f t="shared" si="1"/>
        <v>10258</v>
      </c>
      <c r="Y66" s="872">
        <f>E66+G66+I66+K66+M66+O66+Q66+S66+U66+W66</f>
        <v>4742</v>
      </c>
      <c r="Z66" s="868">
        <f t="shared" si="3"/>
        <v>15000</v>
      </c>
      <c r="AA66" s="946"/>
      <c r="AB66" s="870"/>
      <c r="AC66" s="946"/>
      <c r="AD66" s="847">
        <v>1500</v>
      </c>
      <c r="AE66" s="946"/>
      <c r="AF66" s="870"/>
      <c r="AG66" s="946"/>
      <c r="AH66" s="870"/>
      <c r="AI66" s="946"/>
      <c r="AJ66" s="870"/>
      <c r="AK66" s="946"/>
      <c r="AL66" s="870"/>
      <c r="AM66" s="943"/>
      <c r="AN66" s="944"/>
      <c r="AO66" s="871">
        <f t="shared" si="4"/>
        <v>0</v>
      </c>
      <c r="AP66" s="845">
        <f t="shared" si="5"/>
        <v>1500</v>
      </c>
      <c r="AQ66" s="933">
        <f t="shared" si="9"/>
        <v>1500</v>
      </c>
    </row>
    <row r="67" spans="1:43" s="851" customFormat="1" ht="12" customHeight="1" x14ac:dyDescent="0.2">
      <c r="A67" s="850"/>
      <c r="B67" s="838"/>
      <c r="C67" s="633" t="s">
        <v>874</v>
      </c>
      <c r="D67" s="844">
        <v>5388</v>
      </c>
      <c r="E67" s="847">
        <v>3426</v>
      </c>
      <c r="F67" s="845"/>
      <c r="G67" s="847">
        <v>1150</v>
      </c>
      <c r="H67" s="845"/>
      <c r="I67" s="845">
        <v>15036</v>
      </c>
      <c r="J67" s="844"/>
      <c r="K67" s="847"/>
      <c r="L67" s="871"/>
      <c r="M67" s="847"/>
      <c r="N67" s="845"/>
      <c r="O67" s="847"/>
      <c r="P67" s="845"/>
      <c r="Q67" s="847"/>
      <c r="R67" s="845"/>
      <c r="S67" s="847"/>
      <c r="T67" s="845"/>
      <c r="U67" s="847"/>
      <c r="V67" s="845"/>
      <c r="W67" s="847"/>
      <c r="X67" s="872">
        <f t="shared" si="1"/>
        <v>5388</v>
      </c>
      <c r="Y67" s="872">
        <f t="shared" si="2"/>
        <v>19612</v>
      </c>
      <c r="Z67" s="868">
        <f t="shared" si="3"/>
        <v>25000</v>
      </c>
      <c r="AA67" s="946"/>
      <c r="AB67" s="870"/>
      <c r="AC67" s="946"/>
      <c r="AD67" s="847">
        <v>12500</v>
      </c>
      <c r="AE67" s="946"/>
      <c r="AF67" s="870"/>
      <c r="AG67" s="946"/>
      <c r="AH67" s="870"/>
      <c r="AI67" s="946"/>
      <c r="AJ67" s="870"/>
      <c r="AK67" s="946"/>
      <c r="AL67" s="870"/>
      <c r="AM67" s="943"/>
      <c r="AN67" s="944"/>
      <c r="AO67" s="871">
        <f t="shared" si="4"/>
        <v>0</v>
      </c>
      <c r="AP67" s="845">
        <f t="shared" si="5"/>
        <v>12500</v>
      </c>
      <c r="AQ67" s="933">
        <f t="shared" si="9"/>
        <v>12500</v>
      </c>
    </row>
    <row r="68" spans="1:43" s="851" customFormat="1" ht="12" customHeight="1" x14ac:dyDescent="0.2">
      <c r="A68" s="850"/>
      <c r="B68" s="838"/>
      <c r="C68" s="761" t="s">
        <v>875</v>
      </c>
      <c r="D68" s="844">
        <v>18525</v>
      </c>
      <c r="E68" s="847">
        <v>13312</v>
      </c>
      <c r="F68" s="845"/>
      <c r="G68" s="845">
        <v>4140</v>
      </c>
      <c r="H68" s="846"/>
      <c r="I68" s="845"/>
      <c r="J68" s="844"/>
      <c r="K68" s="847"/>
      <c r="L68" s="845"/>
      <c r="M68" s="847"/>
      <c r="N68" s="845"/>
      <c r="O68" s="847"/>
      <c r="P68" s="845"/>
      <c r="Q68" s="847"/>
      <c r="R68" s="845"/>
      <c r="S68" s="847"/>
      <c r="T68" s="845"/>
      <c r="U68" s="847"/>
      <c r="V68" s="845"/>
      <c r="W68" s="847"/>
      <c r="X68" s="872">
        <f t="shared" si="1"/>
        <v>18525</v>
      </c>
      <c r="Y68" s="872">
        <f>E68+G68+I68+K68+M68+O68+Q68+S68+U68+W68</f>
        <v>17452</v>
      </c>
      <c r="Z68" s="868">
        <f t="shared" si="3"/>
        <v>35977</v>
      </c>
      <c r="AA68" s="946"/>
      <c r="AB68" s="870"/>
      <c r="AC68" s="946"/>
      <c r="AD68" s="847">
        <v>12500</v>
      </c>
      <c r="AE68" s="946"/>
      <c r="AF68" s="870"/>
      <c r="AG68" s="946"/>
      <c r="AH68" s="870"/>
      <c r="AI68" s="946"/>
      <c r="AJ68" s="870"/>
      <c r="AK68" s="946"/>
      <c r="AL68" s="870"/>
      <c r="AM68" s="943"/>
      <c r="AN68" s="944"/>
      <c r="AO68" s="871">
        <f t="shared" si="4"/>
        <v>0</v>
      </c>
      <c r="AP68" s="845">
        <f t="shared" si="5"/>
        <v>12500</v>
      </c>
      <c r="AQ68" s="933">
        <f t="shared" si="9"/>
        <v>12500</v>
      </c>
    </row>
    <row r="69" spans="1:43" s="851" customFormat="1" ht="12" customHeight="1" x14ac:dyDescent="0.2">
      <c r="A69" s="850"/>
      <c r="B69" s="838"/>
      <c r="C69" s="761" t="s">
        <v>876</v>
      </c>
      <c r="D69" s="844"/>
      <c r="E69" s="845"/>
      <c r="F69" s="846"/>
      <c r="G69" s="845"/>
      <c r="H69" s="846"/>
      <c r="I69" s="845">
        <v>2000</v>
      </c>
      <c r="J69" s="844"/>
      <c r="K69" s="847"/>
      <c r="L69" s="845"/>
      <c r="M69" s="847"/>
      <c r="N69" s="845"/>
      <c r="O69" s="847"/>
      <c r="P69" s="845"/>
      <c r="Q69" s="847"/>
      <c r="R69" s="845"/>
      <c r="S69" s="847"/>
      <c r="T69" s="845"/>
      <c r="U69" s="847"/>
      <c r="V69" s="845"/>
      <c r="W69" s="847"/>
      <c r="X69" s="872">
        <f t="shared" si="1"/>
        <v>0</v>
      </c>
      <c r="Y69" s="872">
        <f t="shared" si="2"/>
        <v>2000</v>
      </c>
      <c r="Z69" s="868">
        <f t="shared" si="3"/>
        <v>2000</v>
      </c>
      <c r="AA69" s="946"/>
      <c r="AB69" s="870"/>
      <c r="AC69" s="946"/>
      <c r="AD69" s="847">
        <v>1000</v>
      </c>
      <c r="AE69" s="946"/>
      <c r="AF69" s="870"/>
      <c r="AG69" s="946"/>
      <c r="AH69" s="870"/>
      <c r="AI69" s="946"/>
      <c r="AJ69" s="870"/>
      <c r="AK69" s="946"/>
      <c r="AL69" s="870"/>
      <c r="AM69" s="943"/>
      <c r="AN69" s="944"/>
      <c r="AO69" s="871">
        <f t="shared" si="4"/>
        <v>0</v>
      </c>
      <c r="AP69" s="845">
        <f t="shared" si="5"/>
        <v>1000</v>
      </c>
      <c r="AQ69" s="933">
        <f t="shared" si="9"/>
        <v>1000</v>
      </c>
    </row>
    <row r="70" spans="1:43" s="851" customFormat="1" ht="12" customHeight="1" thickBot="1" x14ac:dyDescent="0.25">
      <c r="A70" s="850"/>
      <c r="B70" s="838"/>
      <c r="C70" s="618" t="s">
        <v>832</v>
      </c>
      <c r="D70" s="844"/>
      <c r="E70" s="845"/>
      <c r="F70" s="846"/>
      <c r="G70" s="845"/>
      <c r="H70" s="959"/>
      <c r="I70" s="869"/>
      <c r="J70" s="955"/>
      <c r="K70" s="870"/>
      <c r="L70" s="869"/>
      <c r="M70" s="870"/>
      <c r="N70" s="869"/>
      <c r="O70" s="870"/>
      <c r="P70" s="869"/>
      <c r="Q70" s="870"/>
      <c r="R70" s="869"/>
      <c r="S70" s="870"/>
      <c r="T70" s="869"/>
      <c r="U70" s="870"/>
      <c r="V70" s="869"/>
      <c r="W70" s="847"/>
      <c r="X70" s="872">
        <f t="shared" si="1"/>
        <v>0</v>
      </c>
      <c r="Y70" s="872">
        <f t="shared" si="2"/>
        <v>0</v>
      </c>
      <c r="Z70" s="868">
        <f t="shared" si="3"/>
        <v>0</v>
      </c>
      <c r="AA70" s="946"/>
      <c r="AB70" s="870"/>
      <c r="AC70" s="946"/>
      <c r="AD70" s="870"/>
      <c r="AE70" s="946"/>
      <c r="AF70" s="870"/>
      <c r="AG70" s="946"/>
      <c r="AH70" s="870"/>
      <c r="AI70" s="946"/>
      <c r="AJ70" s="870"/>
      <c r="AK70" s="946"/>
      <c r="AL70" s="870"/>
      <c r="AM70" s="871">
        <f>X71-AA71-AC71-AE71-AG71-AI71-AK71</f>
        <v>184190</v>
      </c>
      <c r="AN70" s="847">
        <f>Y71-AB71-AD71-AF71-AH71-AJ71-AL71</f>
        <v>242729</v>
      </c>
      <c r="AO70" s="871">
        <f t="shared" si="4"/>
        <v>184190</v>
      </c>
      <c r="AP70" s="845">
        <f t="shared" si="5"/>
        <v>242729</v>
      </c>
      <c r="AQ70" s="933">
        <f t="shared" si="9"/>
        <v>426919</v>
      </c>
    </row>
    <row r="71" spans="1:43" s="901" customFormat="1" ht="12" customHeight="1" thickBot="1" x14ac:dyDescent="0.25">
      <c r="A71" s="902"/>
      <c r="B71" s="903"/>
      <c r="C71" s="912" t="s">
        <v>877</v>
      </c>
      <c r="D71" s="920">
        <f t="shared" ref="D71:I71" si="17">SUM(D56:D70)</f>
        <v>164113</v>
      </c>
      <c r="E71" s="913">
        <f t="shared" si="17"/>
        <v>142509</v>
      </c>
      <c r="F71" s="920">
        <f t="shared" si="17"/>
        <v>6105</v>
      </c>
      <c r="G71" s="913">
        <f t="shared" si="17"/>
        <v>33762</v>
      </c>
      <c r="H71" s="920">
        <f t="shared" si="17"/>
        <v>37392</v>
      </c>
      <c r="I71" s="913">
        <f t="shared" si="17"/>
        <v>239138</v>
      </c>
      <c r="J71" s="920">
        <f t="shared" ref="J71:W71" si="18">SUM(J56:J70)</f>
        <v>0</v>
      </c>
      <c r="K71" s="913">
        <f t="shared" si="18"/>
        <v>0</v>
      </c>
      <c r="L71" s="920">
        <f t="shared" si="18"/>
        <v>0</v>
      </c>
      <c r="M71" s="913">
        <f t="shared" si="18"/>
        <v>0</v>
      </c>
      <c r="N71" s="920">
        <f t="shared" si="18"/>
        <v>0</v>
      </c>
      <c r="O71" s="913">
        <f t="shared" si="18"/>
        <v>0</v>
      </c>
      <c r="P71" s="920">
        <f t="shared" si="18"/>
        <v>0</v>
      </c>
      <c r="Q71" s="913">
        <f t="shared" si="18"/>
        <v>3900</v>
      </c>
      <c r="R71" s="920">
        <f t="shared" si="18"/>
        <v>0</v>
      </c>
      <c r="S71" s="913">
        <f t="shared" si="18"/>
        <v>0</v>
      </c>
      <c r="T71" s="920">
        <f t="shared" si="18"/>
        <v>0</v>
      </c>
      <c r="U71" s="913">
        <f t="shared" si="18"/>
        <v>0</v>
      </c>
      <c r="V71" s="920">
        <f t="shared" si="18"/>
        <v>0</v>
      </c>
      <c r="W71" s="913">
        <f t="shared" si="18"/>
        <v>0</v>
      </c>
      <c r="X71" s="917">
        <f>D71+F71+H71+J71+L71+N71+P71+R71+T71+V71</f>
        <v>207610</v>
      </c>
      <c r="Y71" s="905">
        <f>E71+G71+I71+K71+M71+O71+Q71+S71+U71+W71</f>
        <v>419309</v>
      </c>
      <c r="Z71" s="915">
        <f>X71+Y71</f>
        <v>626919</v>
      </c>
      <c r="AA71" s="913">
        <f>SUM(AA56:AA70)</f>
        <v>23420</v>
      </c>
      <c r="AB71" s="914">
        <f t="shared" ref="AB71:AN71" si="19">SUM(AB56:AB70)</f>
        <v>0</v>
      </c>
      <c r="AC71" s="913">
        <f t="shared" si="19"/>
        <v>0</v>
      </c>
      <c r="AD71" s="914">
        <f t="shared" si="19"/>
        <v>176580</v>
      </c>
      <c r="AE71" s="913">
        <f t="shared" si="19"/>
        <v>0</v>
      </c>
      <c r="AF71" s="914">
        <f t="shared" si="19"/>
        <v>0</v>
      </c>
      <c r="AG71" s="913">
        <f t="shared" si="19"/>
        <v>0</v>
      </c>
      <c r="AH71" s="914">
        <f t="shared" si="19"/>
        <v>0</v>
      </c>
      <c r="AI71" s="913">
        <f t="shared" si="19"/>
        <v>0</v>
      </c>
      <c r="AJ71" s="914">
        <f t="shared" si="19"/>
        <v>0</v>
      </c>
      <c r="AK71" s="913">
        <f t="shared" si="19"/>
        <v>0</v>
      </c>
      <c r="AL71" s="914">
        <f t="shared" si="19"/>
        <v>0</v>
      </c>
      <c r="AM71" s="913">
        <f t="shared" si="19"/>
        <v>184190</v>
      </c>
      <c r="AN71" s="914">
        <f t="shared" si="19"/>
        <v>242729</v>
      </c>
      <c r="AO71" s="913">
        <f t="shared" si="4"/>
        <v>207610</v>
      </c>
      <c r="AP71" s="913">
        <f t="shared" si="5"/>
        <v>419309</v>
      </c>
      <c r="AQ71" s="938">
        <f t="shared" si="9"/>
        <v>626919</v>
      </c>
    </row>
    <row r="72" spans="1:43" s="851" customFormat="1" ht="12" customHeight="1" thickBot="1" x14ac:dyDescent="0.25">
      <c r="A72" s="850"/>
      <c r="B72" s="838"/>
      <c r="C72" s="633"/>
      <c r="D72" s="955"/>
      <c r="E72" s="845"/>
      <c r="F72" s="959"/>
      <c r="G72" s="845"/>
      <c r="H72" s="846"/>
      <c r="I72" s="845"/>
      <c r="J72" s="844"/>
      <c r="K72" s="847"/>
      <c r="L72" s="845"/>
      <c r="M72" s="847"/>
      <c r="N72" s="845"/>
      <c r="O72" s="847"/>
      <c r="P72" s="845"/>
      <c r="Q72" s="847"/>
      <c r="R72" s="845"/>
      <c r="S72" s="847"/>
      <c r="T72" s="845"/>
      <c r="U72" s="847"/>
      <c r="V72" s="845"/>
      <c r="W72" s="847"/>
      <c r="X72" s="917"/>
      <c r="Y72" s="905"/>
      <c r="Z72" s="868"/>
      <c r="AA72" s="943"/>
      <c r="AB72" s="900"/>
      <c r="AC72" s="943"/>
      <c r="AD72" s="944"/>
      <c r="AE72" s="943"/>
      <c r="AF72" s="944"/>
      <c r="AG72" s="943"/>
      <c r="AH72" s="944"/>
      <c r="AI72" s="943"/>
      <c r="AJ72" s="944"/>
      <c r="AK72" s="943"/>
      <c r="AL72" s="944"/>
      <c r="AM72" s="943"/>
      <c r="AN72" s="944"/>
      <c r="AO72" s="871"/>
      <c r="AP72" s="845"/>
      <c r="AQ72" s="933"/>
    </row>
    <row r="73" spans="1:43" s="901" customFormat="1" ht="15.6" customHeight="1" thickBot="1" x14ac:dyDescent="0.25">
      <c r="B73" s="921"/>
      <c r="C73" s="922" t="s">
        <v>824</v>
      </c>
      <c r="D73" s="923">
        <f>D17+D34+D47+D53+D71</f>
        <v>398684</v>
      </c>
      <c r="E73" s="923">
        <f t="shared" ref="E73:W73" si="20">E17+E34+E47+E53+E71</f>
        <v>510034</v>
      </c>
      <c r="F73" s="923">
        <f t="shared" si="20"/>
        <v>6105</v>
      </c>
      <c r="G73" s="923">
        <f t="shared" si="20"/>
        <v>121904</v>
      </c>
      <c r="H73" s="923">
        <f t="shared" si="20"/>
        <v>112520</v>
      </c>
      <c r="I73" s="923">
        <f t="shared" si="20"/>
        <v>597317</v>
      </c>
      <c r="J73" s="923">
        <f t="shared" si="20"/>
        <v>0</v>
      </c>
      <c r="K73" s="923">
        <f t="shared" si="20"/>
        <v>0</v>
      </c>
      <c r="L73" s="923">
        <f t="shared" si="20"/>
        <v>0</v>
      </c>
      <c r="M73" s="923">
        <f t="shared" si="20"/>
        <v>0</v>
      </c>
      <c r="N73" s="923">
        <f t="shared" si="20"/>
        <v>0</v>
      </c>
      <c r="O73" s="923">
        <f t="shared" si="20"/>
        <v>0</v>
      </c>
      <c r="P73" s="923">
        <f t="shared" si="20"/>
        <v>0</v>
      </c>
      <c r="Q73" s="923">
        <f t="shared" si="20"/>
        <v>19480</v>
      </c>
      <c r="R73" s="923">
        <f t="shared" si="20"/>
        <v>0</v>
      </c>
      <c r="S73" s="923">
        <f t="shared" si="20"/>
        <v>0</v>
      </c>
      <c r="T73" s="923">
        <f t="shared" si="20"/>
        <v>0</v>
      </c>
      <c r="U73" s="923">
        <f t="shared" si="20"/>
        <v>0</v>
      </c>
      <c r="V73" s="923">
        <f t="shared" si="20"/>
        <v>0</v>
      </c>
      <c r="W73" s="923">
        <f t="shared" si="20"/>
        <v>0</v>
      </c>
      <c r="X73" s="926">
        <f t="shared" si="1"/>
        <v>517309</v>
      </c>
      <c r="Y73" s="905">
        <f t="shared" si="2"/>
        <v>1248735</v>
      </c>
      <c r="Z73" s="924">
        <f>X73+Y73</f>
        <v>1766044</v>
      </c>
      <c r="AA73" s="925">
        <f>AA17+AA34+AA47+AA53+AA71</f>
        <v>26267</v>
      </c>
      <c r="AB73" s="927">
        <f t="shared" ref="AB73:AP73" si="21">AB17+AB34+AB47+AB53+AB71</f>
        <v>100</v>
      </c>
      <c r="AC73" s="927">
        <f t="shared" si="21"/>
        <v>0</v>
      </c>
      <c r="AD73" s="927">
        <f t="shared" si="21"/>
        <v>317526</v>
      </c>
      <c r="AE73" s="927">
        <f t="shared" si="21"/>
        <v>0</v>
      </c>
      <c r="AF73" s="927">
        <f t="shared" si="21"/>
        <v>0</v>
      </c>
      <c r="AG73" s="927">
        <f t="shared" si="21"/>
        <v>0</v>
      </c>
      <c r="AH73" s="927">
        <f t="shared" si="21"/>
        <v>0</v>
      </c>
      <c r="AI73" s="927">
        <f t="shared" si="21"/>
        <v>0</v>
      </c>
      <c r="AJ73" s="927">
        <f t="shared" si="21"/>
        <v>0</v>
      </c>
      <c r="AK73" s="927">
        <f t="shared" si="21"/>
        <v>0</v>
      </c>
      <c r="AL73" s="927">
        <f t="shared" si="21"/>
        <v>0</v>
      </c>
      <c r="AM73" s="927">
        <f t="shared" si="21"/>
        <v>491042</v>
      </c>
      <c r="AN73" s="927">
        <f t="shared" si="21"/>
        <v>931109</v>
      </c>
      <c r="AO73" s="927">
        <f t="shared" si="21"/>
        <v>517309</v>
      </c>
      <c r="AP73" s="928">
        <f t="shared" si="21"/>
        <v>1248735</v>
      </c>
      <c r="AQ73" s="919">
        <f>AO73+AP73</f>
        <v>1766044</v>
      </c>
    </row>
    <row r="75" spans="1:43" x14ac:dyDescent="0.2">
      <c r="L75" s="606"/>
    </row>
  </sheetData>
  <mergeCells count="48">
    <mergeCell ref="AK7:AL8"/>
    <mergeCell ref="AM7:AN8"/>
    <mergeCell ref="AO7:AP8"/>
    <mergeCell ref="AQ7:AQ9"/>
    <mergeCell ref="AC7:AD8"/>
    <mergeCell ref="AE7:AF8"/>
    <mergeCell ref="AG7:AH8"/>
    <mergeCell ref="AI7:AJ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C7:C9"/>
    <mergeCell ref="D7:E8"/>
    <mergeCell ref="F7:G8"/>
    <mergeCell ref="H7:I8"/>
    <mergeCell ref="J7:K8"/>
    <mergeCell ref="AG5:AH5"/>
    <mergeCell ref="AI5:AJ5"/>
    <mergeCell ref="AK5:AL5"/>
    <mergeCell ref="AM5:AN5"/>
    <mergeCell ref="AO5:AP5"/>
    <mergeCell ref="AE5:AF5"/>
    <mergeCell ref="N5:O5"/>
    <mergeCell ref="P5:Q5"/>
    <mergeCell ref="R5:S5"/>
    <mergeCell ref="T5:U5"/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B1:AS55"/>
  <sheetViews>
    <sheetView topLeftCell="A16" zoomScale="120" workbookViewId="0">
      <selection activeCell="B1" sqref="B1:F1"/>
    </sheetView>
  </sheetViews>
  <sheetFormatPr defaultColWidth="9.140625" defaultRowHeight="11.25" x14ac:dyDescent="0.2"/>
  <cols>
    <col min="1" max="1" width="9.140625" style="5"/>
    <col min="2" max="2" width="3.7109375" style="78" customWidth="1"/>
    <col min="3" max="3" width="36.140625" style="78" customWidth="1"/>
    <col min="4" max="4" width="9" style="79" customWidth="1"/>
    <col min="5" max="5" width="36.140625" style="79" customWidth="1"/>
    <col min="6" max="6" width="10" style="79" customWidth="1"/>
    <col min="7" max="16384" width="9.140625" style="5"/>
  </cols>
  <sheetData>
    <row r="1" spans="2:45" ht="12.75" customHeight="1" x14ac:dyDescent="0.2">
      <c r="B1" s="1378" t="s">
        <v>1142</v>
      </c>
      <c r="C1" s="1378"/>
      <c r="D1" s="1378"/>
      <c r="E1" s="1378"/>
      <c r="F1" s="1378"/>
      <c r="G1" s="1014"/>
      <c r="H1" s="1014"/>
      <c r="I1" s="1014"/>
      <c r="J1" s="1014"/>
      <c r="K1" s="1014"/>
      <c r="L1" s="1014"/>
      <c r="M1" s="1014"/>
      <c r="N1" s="1014"/>
      <c r="O1" s="1014"/>
      <c r="P1" s="1014"/>
      <c r="Q1" s="1014"/>
      <c r="R1" s="1014"/>
      <c r="S1" s="1014"/>
      <c r="T1" s="1014"/>
      <c r="U1" s="1014"/>
      <c r="V1" s="1014"/>
      <c r="W1" s="1014"/>
      <c r="X1" s="1014"/>
      <c r="Y1" s="1014"/>
      <c r="Z1" s="1014"/>
      <c r="AA1" s="1014"/>
      <c r="AB1" s="1014"/>
      <c r="AC1" s="1014"/>
      <c r="AD1" s="1014"/>
      <c r="AE1" s="1014"/>
      <c r="AF1" s="1014"/>
      <c r="AG1" s="1014"/>
      <c r="AH1" s="1014"/>
      <c r="AI1" s="1014"/>
      <c r="AJ1" s="1014"/>
      <c r="AK1" s="1014"/>
      <c r="AL1" s="1014"/>
      <c r="AM1" s="1014"/>
      <c r="AN1" s="1014"/>
      <c r="AO1" s="1014"/>
      <c r="AP1" s="1014"/>
      <c r="AQ1" s="1014"/>
      <c r="AR1" s="1014"/>
      <c r="AS1" s="1014"/>
    </row>
    <row r="2" spans="2:45" x14ac:dyDescent="0.2">
      <c r="E2" s="80"/>
      <c r="F2" s="80"/>
    </row>
    <row r="3" spans="2:45" x14ac:dyDescent="0.2">
      <c r="E3" s="80"/>
      <c r="F3" s="80"/>
    </row>
    <row r="4" spans="2:45" s="60" customFormat="1" x14ac:dyDescent="0.2">
      <c r="B4" s="81"/>
      <c r="C4" s="1263" t="s">
        <v>73</v>
      </c>
      <c r="D4" s="1263"/>
      <c r="E4" s="1263"/>
      <c r="F4" s="1263"/>
    </row>
    <row r="5" spans="2:45" s="60" customFormat="1" x14ac:dyDescent="0.2">
      <c r="B5" s="81"/>
      <c r="C5" s="1464" t="s">
        <v>134</v>
      </c>
      <c r="D5" s="1464"/>
      <c r="E5" s="1464"/>
      <c r="F5" s="1464"/>
    </row>
    <row r="6" spans="2:45" s="60" customFormat="1" x14ac:dyDescent="0.2">
      <c r="B6" s="81"/>
      <c r="C6" s="1263" t="s">
        <v>1091</v>
      </c>
      <c r="D6" s="1263"/>
      <c r="E6" s="1263"/>
      <c r="F6" s="1263"/>
    </row>
    <row r="7" spans="2:45" s="60" customFormat="1" ht="12.75" x14ac:dyDescent="0.2">
      <c r="B7" s="1264" t="s">
        <v>210</v>
      </c>
      <c r="C7" s="1310"/>
      <c r="D7" s="1310"/>
      <c r="E7" s="1310"/>
      <c r="F7" s="1369"/>
    </row>
    <row r="8" spans="2:45" s="60" customFormat="1" ht="12.75" customHeight="1" x14ac:dyDescent="0.2">
      <c r="B8" s="1266" t="s">
        <v>53</v>
      </c>
      <c r="C8" s="1267" t="s">
        <v>54</v>
      </c>
      <c r="D8" s="1372" t="s">
        <v>55</v>
      </c>
      <c r="E8" s="1371" t="s">
        <v>56</v>
      </c>
      <c r="F8" s="1466" t="s">
        <v>57</v>
      </c>
      <c r="G8" s="248"/>
    </row>
    <row r="9" spans="2:45" s="60" customFormat="1" ht="12.75" customHeight="1" x14ac:dyDescent="0.2">
      <c r="B9" s="1266"/>
      <c r="C9" s="1267"/>
      <c r="D9" s="1373"/>
      <c r="E9" s="1465"/>
      <c r="F9" s="1467"/>
      <c r="G9" s="248"/>
    </row>
    <row r="10" spans="2:45" s="61" customFormat="1" ht="36.6" customHeight="1" x14ac:dyDescent="0.2">
      <c r="B10" s="1266"/>
      <c r="C10" s="82" t="s">
        <v>58</v>
      </c>
      <c r="D10" s="83" t="s">
        <v>61</v>
      </c>
      <c r="E10" s="84" t="s">
        <v>62</v>
      </c>
      <c r="F10" s="831" t="s">
        <v>61</v>
      </c>
      <c r="G10" s="249"/>
    </row>
    <row r="11" spans="2:45" ht="11.45" customHeight="1" x14ac:dyDescent="0.2">
      <c r="B11" s="803">
        <v>1</v>
      </c>
      <c r="C11" s="86" t="s">
        <v>22</v>
      </c>
      <c r="D11" s="164"/>
      <c r="E11" s="321" t="s">
        <v>23</v>
      </c>
      <c r="F11" s="205"/>
      <c r="G11" s="108"/>
    </row>
    <row r="12" spans="2:45" x14ac:dyDescent="0.2">
      <c r="B12" s="804">
        <f t="shared" ref="B12:B54" si="0">B11+1</f>
        <v>2</v>
      </c>
      <c r="C12" s="88" t="s">
        <v>33</v>
      </c>
      <c r="D12" s="134"/>
      <c r="E12" s="218" t="s">
        <v>165</v>
      </c>
      <c r="F12" s="206">
        <f>'Intézm kötelező-nem kötelező'!D17+'Intézm kötelező-nem kötelező'!E17</f>
        <v>237598</v>
      </c>
      <c r="G12" s="108"/>
    </row>
    <row r="13" spans="2:45" x14ac:dyDescent="0.2">
      <c r="B13" s="804">
        <f t="shared" si="0"/>
        <v>3</v>
      </c>
      <c r="C13" s="88" t="s">
        <v>34</v>
      </c>
      <c r="D13" s="134">
        <v>0</v>
      </c>
      <c r="E13" s="308" t="s">
        <v>166</v>
      </c>
      <c r="F13" s="206">
        <f>'Intézm kötelező-nem kötelező'!F17+'Intézm kötelező-nem kötelező'!G17</f>
        <v>36883</v>
      </c>
      <c r="G13" s="108"/>
    </row>
    <row r="14" spans="2:45" x14ac:dyDescent="0.2">
      <c r="B14" s="804">
        <f t="shared" si="0"/>
        <v>4</v>
      </c>
      <c r="C14" s="88" t="s">
        <v>750</v>
      </c>
      <c r="D14" s="134">
        <f>'Intézm kötelező-nem kötelező'!AA17+'Intézm kötelező-nem kötelező'!AB17</f>
        <v>0</v>
      </c>
      <c r="E14" s="218" t="s">
        <v>167</v>
      </c>
      <c r="F14" s="206">
        <f>'Intézm kötelező-nem kötelező'!H17+'Intézm kötelező-nem kötelező'!I17</f>
        <v>97074</v>
      </c>
      <c r="G14" s="108"/>
    </row>
    <row r="15" spans="2:45" ht="12" customHeight="1" x14ac:dyDescent="0.2">
      <c r="B15" s="804">
        <f t="shared" si="0"/>
        <v>5</v>
      </c>
      <c r="C15" s="65"/>
      <c r="D15" s="134"/>
      <c r="E15" s="218"/>
      <c r="F15" s="206"/>
      <c r="G15" s="108"/>
    </row>
    <row r="16" spans="2:45" x14ac:dyDescent="0.2">
      <c r="B16" s="804">
        <f t="shared" si="0"/>
        <v>6</v>
      </c>
      <c r="C16" s="88" t="s">
        <v>35</v>
      </c>
      <c r="D16" s="134">
        <f>'Intézm kötelező-nem kötelező'!AG17+'Intézm kötelező-nem kötelező'!AH17</f>
        <v>0</v>
      </c>
      <c r="E16" s="218" t="s">
        <v>26</v>
      </c>
      <c r="F16" s="206"/>
      <c r="G16" s="108"/>
    </row>
    <row r="17" spans="2:7" x14ac:dyDescent="0.2">
      <c r="B17" s="804">
        <f t="shared" si="0"/>
        <v>7</v>
      </c>
      <c r="C17" s="88"/>
      <c r="D17" s="134"/>
      <c r="E17" s="218" t="s">
        <v>28</v>
      </c>
      <c r="F17" s="206"/>
      <c r="G17" s="108"/>
    </row>
    <row r="18" spans="2:7" x14ac:dyDescent="0.2">
      <c r="B18" s="804">
        <f t="shared" si="0"/>
        <v>8</v>
      </c>
      <c r="C18" s="88" t="s">
        <v>36</v>
      </c>
      <c r="D18" s="134">
        <v>0</v>
      </c>
      <c r="E18" s="218" t="s">
        <v>878</v>
      </c>
      <c r="F18" s="138">
        <f>'Intézm kötelező-nem kötelező'!J17+'Intézm kötelező-nem kötelező'!K17</f>
        <v>0</v>
      </c>
      <c r="G18" s="108"/>
    </row>
    <row r="19" spans="2:7" x14ac:dyDescent="0.2">
      <c r="B19" s="804">
        <f t="shared" si="0"/>
        <v>9</v>
      </c>
      <c r="C19" s="91" t="s">
        <v>37</v>
      </c>
      <c r="D19" s="160"/>
      <c r="E19" s="218" t="s">
        <v>269</v>
      </c>
      <c r="F19" s="138">
        <f>'Intézm kötelező-nem kötelező'!L17+'Intézm kötelező-nem kötelező'!M17</f>
        <v>0</v>
      </c>
      <c r="G19" s="108"/>
    </row>
    <row r="20" spans="2:7" x14ac:dyDescent="0.2">
      <c r="B20" s="804">
        <f t="shared" si="0"/>
        <v>10</v>
      </c>
      <c r="C20" s="57" t="s">
        <v>144</v>
      </c>
      <c r="D20" s="160">
        <f>'Intézm kötelező-nem kötelező'!AC17+'Intézm kötelező-nem kötelező'!AD17</f>
        <v>0</v>
      </c>
      <c r="E20" s="218" t="s">
        <v>172</v>
      </c>
      <c r="F20" s="208">
        <f>'Intézm kötelező-nem kötelező'!N17+'Intézm kötelező-nem kötelező'!O17</f>
        <v>0</v>
      </c>
      <c r="G20" s="108"/>
    </row>
    <row r="21" spans="2:7" x14ac:dyDescent="0.2">
      <c r="B21" s="804">
        <f t="shared" si="0"/>
        <v>11</v>
      </c>
      <c r="D21" s="160"/>
      <c r="E21" s="218" t="s">
        <v>262</v>
      </c>
      <c r="F21" s="208"/>
      <c r="G21" s="108"/>
    </row>
    <row r="22" spans="2:7" s="62" customFormat="1" x14ac:dyDescent="0.2">
      <c r="B22" s="804">
        <f t="shared" si="0"/>
        <v>12</v>
      </c>
      <c r="C22" s="78" t="s">
        <v>39</v>
      </c>
      <c r="D22" s="160">
        <f>'Intézm kötelező-nem kötelező'!AI17+'Intézm kötelező-nem kötelező'!AJ17</f>
        <v>0</v>
      </c>
      <c r="E22" s="218" t="s">
        <v>263</v>
      </c>
      <c r="F22" s="208"/>
      <c r="G22" s="250"/>
    </row>
    <row r="23" spans="2:7" s="62" customFormat="1" x14ac:dyDescent="0.2">
      <c r="B23" s="804">
        <f t="shared" si="0"/>
        <v>13</v>
      </c>
      <c r="C23" s="78" t="s">
        <v>40</v>
      </c>
      <c r="D23" s="160"/>
      <c r="E23" s="247"/>
      <c r="F23" s="208"/>
      <c r="G23" s="250"/>
    </row>
    <row r="24" spans="2:7" x14ac:dyDescent="0.2">
      <c r="B24" s="804">
        <f t="shared" si="0"/>
        <v>14</v>
      </c>
      <c r="C24" s="88" t="s">
        <v>41</v>
      </c>
      <c r="D24" s="309"/>
      <c r="E24" s="310" t="s">
        <v>63</v>
      </c>
      <c r="F24" s="209">
        <f>SUM(F12:F22)</f>
        <v>371555</v>
      </c>
      <c r="G24" s="108"/>
    </row>
    <row r="25" spans="2:7" x14ac:dyDescent="0.2">
      <c r="B25" s="804">
        <f t="shared" si="0"/>
        <v>15</v>
      </c>
      <c r="C25" s="88" t="s">
        <v>42</v>
      </c>
      <c r="D25" s="160"/>
      <c r="E25" s="247"/>
      <c r="F25" s="208"/>
      <c r="G25" s="108"/>
    </row>
    <row r="26" spans="2:7" x14ac:dyDescent="0.2">
      <c r="B26" s="804">
        <f t="shared" si="0"/>
        <v>16</v>
      </c>
      <c r="C26" s="57" t="s">
        <v>43</v>
      </c>
      <c r="D26" s="263"/>
      <c r="E26" s="311" t="s">
        <v>32</v>
      </c>
      <c r="F26" s="208"/>
      <c r="G26" s="108"/>
    </row>
    <row r="27" spans="2:7" x14ac:dyDescent="0.2">
      <c r="B27" s="804">
        <f t="shared" si="0"/>
        <v>17</v>
      </c>
      <c r="C27" s="88" t="s">
        <v>44</v>
      </c>
      <c r="D27" s="134"/>
      <c r="E27" s="218" t="s">
        <v>176</v>
      </c>
      <c r="F27" s="208">
        <f>'felhalm. kiad.  '!G87</f>
        <v>3200</v>
      </c>
      <c r="G27" s="108"/>
    </row>
    <row r="28" spans="2:7" x14ac:dyDescent="0.2">
      <c r="B28" s="804">
        <f t="shared" si="0"/>
        <v>18</v>
      </c>
      <c r="C28" s="88"/>
      <c r="D28" s="134"/>
      <c r="E28" s="218" t="s">
        <v>29</v>
      </c>
      <c r="F28" s="208"/>
      <c r="G28" s="108"/>
    </row>
    <row r="29" spans="2:7" x14ac:dyDescent="0.2">
      <c r="B29" s="804">
        <f t="shared" si="0"/>
        <v>19</v>
      </c>
      <c r="C29" s="78" t="s">
        <v>47</v>
      </c>
      <c r="D29" s="134">
        <f>'Intézm kötelező-nem kötelező'!AE17+'Intézm kötelező-nem kötelező'!AF17</f>
        <v>0</v>
      </c>
      <c r="E29" s="218" t="s">
        <v>30</v>
      </c>
      <c r="F29" s="208"/>
      <c r="G29" s="108"/>
    </row>
    <row r="30" spans="2:7" s="62" customFormat="1" x14ac:dyDescent="0.2">
      <c r="B30" s="804">
        <f t="shared" si="0"/>
        <v>20</v>
      </c>
      <c r="C30" s="78" t="s">
        <v>45</v>
      </c>
      <c r="D30" s="134">
        <f>'Intézm kötelező-nem kötelező'!AG17+'Intézm kötelező-nem kötelező'!AH17</f>
        <v>0</v>
      </c>
      <c r="E30" s="218" t="s">
        <v>271</v>
      </c>
      <c r="F30" s="208">
        <f>'Intézm kötelező-nem kötelező'!R17+'Intézm kötelező-nem kötelező'!S17</f>
        <v>0</v>
      </c>
      <c r="G30" s="250"/>
    </row>
    <row r="31" spans="2:7" x14ac:dyDescent="0.2">
      <c r="B31" s="804">
        <f t="shared" si="0"/>
        <v>21</v>
      </c>
      <c r="D31" s="134"/>
      <c r="E31" s="218" t="s">
        <v>268</v>
      </c>
      <c r="F31" s="208">
        <f>'Intézm kötelező-nem kötelező'!T17+'Intézm kötelező-nem kötelező'!U17</f>
        <v>0</v>
      </c>
      <c r="G31" s="108"/>
    </row>
    <row r="32" spans="2:7" s="6" customFormat="1" x14ac:dyDescent="0.2">
      <c r="B32" s="804">
        <f t="shared" si="0"/>
        <v>22</v>
      </c>
      <c r="C32" s="95" t="s">
        <v>49</v>
      </c>
      <c r="D32" s="160">
        <f>D13+D14+D18+D20+D29</f>
        <v>0</v>
      </c>
      <c r="E32" s="218" t="s">
        <v>264</v>
      </c>
      <c r="F32" s="208"/>
      <c r="G32" s="223"/>
    </row>
    <row r="33" spans="2:7" x14ac:dyDescent="0.2">
      <c r="B33" s="804">
        <f t="shared" si="0"/>
        <v>23</v>
      </c>
      <c r="C33" s="96" t="s">
        <v>64</v>
      </c>
      <c r="D33" s="162">
        <f>D16+D22+D30</f>
        <v>0</v>
      </c>
      <c r="E33" s="662" t="s">
        <v>65</v>
      </c>
      <c r="F33" s="210">
        <f>SUM(F27:F31)</f>
        <v>3200</v>
      </c>
      <c r="G33" s="108"/>
    </row>
    <row r="34" spans="2:7" x14ac:dyDescent="0.2">
      <c r="B34" s="804">
        <f t="shared" si="0"/>
        <v>24</v>
      </c>
      <c r="C34" s="98" t="s">
        <v>48</v>
      </c>
      <c r="D34" s="163">
        <f>SUM(D32:D33)</f>
        <v>0</v>
      </c>
      <c r="E34" s="312" t="s">
        <v>66</v>
      </c>
      <c r="F34" s="189">
        <f>F24+F33</f>
        <v>374755</v>
      </c>
      <c r="G34" s="108"/>
    </row>
    <row r="35" spans="2:7" x14ac:dyDescent="0.2">
      <c r="B35" s="804">
        <f t="shared" si="0"/>
        <v>25</v>
      </c>
      <c r="C35" s="100"/>
      <c r="D35" s="138"/>
      <c r="E35" s="247"/>
      <c r="F35" s="208"/>
      <c r="G35" s="108"/>
    </row>
    <row r="36" spans="2:7" x14ac:dyDescent="0.2">
      <c r="B36" s="804">
        <f t="shared" si="0"/>
        <v>26</v>
      </c>
      <c r="C36" s="100"/>
      <c r="D36" s="138"/>
      <c r="E36" s="310"/>
      <c r="F36" s="209"/>
      <c r="G36" s="108"/>
    </row>
    <row r="37" spans="2:7" s="6" customFormat="1" x14ac:dyDescent="0.2">
      <c r="B37" s="804">
        <f t="shared" si="0"/>
        <v>27</v>
      </c>
      <c r="C37" s="100"/>
      <c r="D37" s="138"/>
      <c r="E37" s="247"/>
      <c r="F37" s="208"/>
      <c r="G37" s="223"/>
    </row>
    <row r="38" spans="2:7" s="6" customFormat="1" x14ac:dyDescent="0.2">
      <c r="B38" s="804">
        <f t="shared" si="0"/>
        <v>28</v>
      </c>
      <c r="C38" s="64" t="s">
        <v>50</v>
      </c>
      <c r="D38" s="263"/>
      <c r="E38" s="311" t="s">
        <v>31</v>
      </c>
      <c r="F38" s="189"/>
      <c r="G38" s="223"/>
    </row>
    <row r="39" spans="2:7" s="6" customFormat="1" x14ac:dyDescent="0.2">
      <c r="B39" s="804">
        <f t="shared" si="0"/>
        <v>29</v>
      </c>
      <c r="C39" s="68" t="s">
        <v>473</v>
      </c>
      <c r="D39" s="263"/>
      <c r="E39" s="313" t="s">
        <v>4</v>
      </c>
      <c r="F39" s="211"/>
      <c r="G39" s="223"/>
    </row>
    <row r="40" spans="2:7" s="6" customFormat="1" x14ac:dyDescent="0.2">
      <c r="B40" s="804">
        <f t="shared" si="0"/>
        <v>30</v>
      </c>
      <c r="C40" s="78" t="s">
        <v>505</v>
      </c>
      <c r="D40" s="263"/>
      <c r="E40" s="336" t="s">
        <v>3</v>
      </c>
      <c r="F40" s="189"/>
      <c r="G40" s="223"/>
    </row>
    <row r="41" spans="2:7" x14ac:dyDescent="0.2">
      <c r="B41" s="804">
        <f t="shared" si="0"/>
        <v>31</v>
      </c>
      <c r="C41" s="58" t="s">
        <v>475</v>
      </c>
      <c r="D41" s="314"/>
      <c r="E41" s="218" t="s">
        <v>5</v>
      </c>
      <c r="F41" s="189"/>
      <c r="G41" s="108"/>
    </row>
    <row r="42" spans="2:7" x14ac:dyDescent="0.2">
      <c r="B42" s="804">
        <f t="shared" si="0"/>
        <v>32</v>
      </c>
      <c r="C42" s="58" t="s">
        <v>157</v>
      </c>
      <c r="D42" s="134"/>
      <c r="E42" s="218" t="s">
        <v>6</v>
      </c>
      <c r="F42" s="189"/>
      <c r="G42" s="108"/>
    </row>
    <row r="43" spans="2:7" x14ac:dyDescent="0.2">
      <c r="B43" s="804">
        <f t="shared" si="0"/>
        <v>33</v>
      </c>
      <c r="C43" s="227" t="s">
        <v>158</v>
      </c>
      <c r="D43" s="134">
        <v>9065</v>
      </c>
      <c r="E43" s="218" t="s">
        <v>7</v>
      </c>
      <c r="F43" s="189"/>
      <c r="G43" s="108"/>
    </row>
    <row r="44" spans="2:7" x14ac:dyDescent="0.2">
      <c r="B44" s="804">
        <f t="shared" si="0"/>
        <v>34</v>
      </c>
      <c r="C44" s="227" t="s">
        <v>504</v>
      </c>
      <c r="D44" s="134"/>
      <c r="E44" s="218"/>
      <c r="F44" s="189"/>
      <c r="G44" s="108"/>
    </row>
    <row r="45" spans="2:7" x14ac:dyDescent="0.2">
      <c r="B45" s="804">
        <f t="shared" si="0"/>
        <v>35</v>
      </c>
      <c r="C45" s="59" t="s">
        <v>476</v>
      </c>
      <c r="D45" s="134"/>
      <c r="E45" s="218" t="s">
        <v>8</v>
      </c>
      <c r="F45" s="208"/>
      <c r="G45" s="108"/>
    </row>
    <row r="46" spans="2:7" x14ac:dyDescent="0.2">
      <c r="B46" s="804">
        <f t="shared" si="0"/>
        <v>36</v>
      </c>
      <c r="C46" s="59" t="s">
        <v>477</v>
      </c>
      <c r="D46" s="263"/>
      <c r="E46" s="218" t="s">
        <v>9</v>
      </c>
      <c r="F46" s="208"/>
      <c r="G46" s="108"/>
    </row>
    <row r="47" spans="2:7" x14ac:dyDescent="0.2">
      <c r="B47" s="804">
        <f t="shared" si="0"/>
        <v>37</v>
      </c>
      <c r="C47" s="58" t="s">
        <v>161</v>
      </c>
      <c r="D47" s="134"/>
      <c r="E47" s="218" t="s">
        <v>10</v>
      </c>
      <c r="F47" s="208"/>
      <c r="G47" s="108"/>
    </row>
    <row r="48" spans="2:7" x14ac:dyDescent="0.2">
      <c r="B48" s="804">
        <f t="shared" si="0"/>
        <v>38</v>
      </c>
      <c r="C48" s="227" t="s">
        <v>162</v>
      </c>
      <c r="D48" s="134">
        <f>F24-(D34+D43)</f>
        <v>362490</v>
      </c>
      <c r="E48" s="218" t="s">
        <v>11</v>
      </c>
      <c r="F48" s="208"/>
      <c r="G48" s="108"/>
    </row>
    <row r="49" spans="2:7" x14ac:dyDescent="0.2">
      <c r="B49" s="804">
        <f t="shared" si="0"/>
        <v>39</v>
      </c>
      <c r="C49" s="227" t="s">
        <v>163</v>
      </c>
      <c r="D49" s="134">
        <f>F33-D33</f>
        <v>3200</v>
      </c>
      <c r="E49" s="218" t="s">
        <v>12</v>
      </c>
      <c r="F49" s="208"/>
      <c r="G49" s="108"/>
    </row>
    <row r="50" spans="2:7" x14ac:dyDescent="0.2">
      <c r="B50" s="804">
        <f t="shared" si="0"/>
        <v>40</v>
      </c>
      <c r="C50" s="58" t="s">
        <v>1</v>
      </c>
      <c r="D50" s="134"/>
      <c r="E50" s="218" t="s">
        <v>13</v>
      </c>
      <c r="F50" s="208"/>
      <c r="G50" s="108"/>
    </row>
    <row r="51" spans="2:7" x14ac:dyDescent="0.2">
      <c r="B51" s="804">
        <f t="shared" si="0"/>
        <v>41</v>
      </c>
      <c r="C51" s="58"/>
      <c r="D51" s="134"/>
      <c r="E51" s="218" t="s">
        <v>14</v>
      </c>
      <c r="F51" s="208"/>
      <c r="G51" s="108"/>
    </row>
    <row r="52" spans="2:7" x14ac:dyDescent="0.2">
      <c r="B52" s="804">
        <f t="shared" si="0"/>
        <v>42</v>
      </c>
      <c r="C52" s="58"/>
      <c r="D52" s="134"/>
      <c r="E52" s="218" t="s">
        <v>15</v>
      </c>
      <c r="F52" s="208"/>
      <c r="G52" s="108"/>
    </row>
    <row r="53" spans="2:7" ht="12" thickBot="1" x14ac:dyDescent="0.25">
      <c r="B53" s="806">
        <f t="shared" si="0"/>
        <v>43</v>
      </c>
      <c r="C53" s="98" t="s">
        <v>272</v>
      </c>
      <c r="D53" s="263">
        <f>SUM(D39:D51)</f>
        <v>374755</v>
      </c>
      <c r="E53" s="311" t="s">
        <v>265</v>
      </c>
      <c r="F53" s="189">
        <f>SUM(F39:F52)</f>
        <v>0</v>
      </c>
      <c r="G53" s="108"/>
    </row>
    <row r="54" spans="2:7" ht="12" thickBot="1" x14ac:dyDescent="0.25">
      <c r="B54" s="342">
        <f t="shared" si="0"/>
        <v>44</v>
      </c>
      <c r="C54" s="375" t="s">
        <v>267</v>
      </c>
      <c r="D54" s="655">
        <f>D34+D53</f>
        <v>374755</v>
      </c>
      <c r="E54" s="338" t="s">
        <v>266</v>
      </c>
      <c r="F54" s="344">
        <f>F34+F53</f>
        <v>374755</v>
      </c>
      <c r="G54" s="137"/>
    </row>
    <row r="55" spans="2:7" x14ac:dyDescent="0.2">
      <c r="C55" s="103"/>
      <c r="D55" s="102"/>
      <c r="E55" s="102"/>
      <c r="F55" s="102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8" customWidth="1"/>
    <col min="2" max="2" width="39.85546875" style="78" customWidth="1"/>
    <col min="3" max="3" width="10.85546875" style="79" customWidth="1"/>
    <col min="4" max="4" width="37.5703125" style="79" customWidth="1"/>
    <col min="5" max="5" width="13" style="136" customWidth="1"/>
    <col min="6" max="6" width="9.140625" style="78"/>
    <col min="7" max="16384" width="9.140625" style="5"/>
  </cols>
  <sheetData>
    <row r="1" spans="1:6" ht="12.75" customHeight="1" x14ac:dyDescent="0.2">
      <c r="B1" s="1262" t="s">
        <v>1143</v>
      </c>
      <c r="C1" s="1308"/>
      <c r="D1" s="1308"/>
      <c r="E1" s="1308"/>
    </row>
    <row r="2" spans="1:6" x14ac:dyDescent="0.2">
      <c r="E2" s="158"/>
    </row>
    <row r="3" spans="1:6" x14ac:dyDescent="0.2">
      <c r="E3" s="158"/>
    </row>
    <row r="4" spans="1:6" s="60" customFormat="1" x14ac:dyDescent="0.2">
      <c r="A4" s="81"/>
      <c r="B4" s="1263" t="s">
        <v>73</v>
      </c>
      <c r="C4" s="1263"/>
      <c r="D4" s="1263"/>
      <c r="E4" s="1263"/>
      <c r="F4" s="81"/>
    </row>
    <row r="5" spans="1:6" s="60" customFormat="1" x14ac:dyDescent="0.2">
      <c r="A5" s="81"/>
      <c r="B5" s="1464" t="s">
        <v>135</v>
      </c>
      <c r="C5" s="1464"/>
      <c r="D5" s="1464"/>
      <c r="E5" s="1464"/>
      <c r="F5" s="81"/>
    </row>
    <row r="6" spans="1:6" s="60" customFormat="1" x14ac:dyDescent="0.2">
      <c r="A6" s="81"/>
      <c r="B6" s="1263" t="s">
        <v>1091</v>
      </c>
      <c r="C6" s="1263"/>
      <c r="D6" s="1263"/>
      <c r="E6" s="1263"/>
      <c r="F6" s="81"/>
    </row>
    <row r="7" spans="1:6" s="60" customFormat="1" x14ac:dyDescent="0.2">
      <c r="A7" s="81"/>
      <c r="B7" s="1264" t="s">
        <v>210</v>
      </c>
      <c r="C7" s="1283"/>
      <c r="D7" s="1264"/>
      <c r="E7" s="1283"/>
      <c r="F7" s="81"/>
    </row>
    <row r="8" spans="1:6" s="60" customFormat="1" ht="12.75" customHeight="1" x14ac:dyDescent="0.2">
      <c r="A8" s="1266" t="s">
        <v>53</v>
      </c>
      <c r="B8" s="1267" t="s">
        <v>54</v>
      </c>
      <c r="C8" s="1287" t="s">
        <v>55</v>
      </c>
      <c r="D8" s="1371" t="s">
        <v>56</v>
      </c>
      <c r="E8" s="1281" t="s">
        <v>57</v>
      </c>
      <c r="F8" s="248"/>
    </row>
    <row r="9" spans="1:6" s="60" customFormat="1" ht="12.75" customHeight="1" x14ac:dyDescent="0.2">
      <c r="A9" s="1266"/>
      <c r="B9" s="1267"/>
      <c r="C9" s="1288"/>
      <c r="D9" s="1371"/>
      <c r="E9" s="1282"/>
      <c r="F9" s="248"/>
    </row>
    <row r="10" spans="1:6" s="147" customFormat="1" ht="36.6" customHeight="1" x14ac:dyDescent="0.2">
      <c r="A10" s="1266"/>
      <c r="B10" s="145" t="s">
        <v>58</v>
      </c>
      <c r="C10" s="832" t="s">
        <v>61</v>
      </c>
      <c r="D10" s="146" t="s">
        <v>62</v>
      </c>
      <c r="E10" s="833" t="s">
        <v>61</v>
      </c>
      <c r="F10" s="255"/>
    </row>
    <row r="11" spans="1:6" ht="11.45" customHeight="1" x14ac:dyDescent="0.2">
      <c r="A11" s="803">
        <v>1</v>
      </c>
      <c r="B11" s="86" t="s">
        <v>22</v>
      </c>
      <c r="C11" s="576"/>
      <c r="D11" s="69" t="s">
        <v>23</v>
      </c>
      <c r="E11" s="205"/>
      <c r="F11" s="108"/>
    </row>
    <row r="12" spans="1:6" x14ac:dyDescent="0.2">
      <c r="A12" s="804">
        <f t="shared" ref="A12:A54" si="0">A11+1</f>
        <v>2</v>
      </c>
      <c r="B12" s="88" t="s">
        <v>33</v>
      </c>
      <c r="C12" s="134"/>
      <c r="D12" s="70" t="s">
        <v>165</v>
      </c>
      <c r="E12" s="206">
        <f>'Intézm kötelező-nem kötelező'!D34+'Intézm kötelező-nem kötelező'!E34</f>
        <v>248262</v>
      </c>
      <c r="F12" s="108"/>
    </row>
    <row r="13" spans="1:6" x14ac:dyDescent="0.2">
      <c r="A13" s="804">
        <f t="shared" si="0"/>
        <v>3</v>
      </c>
      <c r="B13" s="88" t="s">
        <v>34</v>
      </c>
      <c r="C13" s="134">
        <v>0</v>
      </c>
      <c r="D13" s="228" t="s">
        <v>166</v>
      </c>
      <c r="E13" s="206">
        <f>'Intézm kötelező-nem kötelező'!F34+'Intézm kötelező-nem kötelező'!G34</f>
        <v>35026</v>
      </c>
      <c r="F13" s="247"/>
    </row>
    <row r="14" spans="1:6" x14ac:dyDescent="0.2">
      <c r="A14" s="804">
        <f t="shared" si="0"/>
        <v>4</v>
      </c>
      <c r="B14" s="88" t="s">
        <v>751</v>
      </c>
      <c r="C14" s="134">
        <f>'Intézm kötelező-nem kötelező'!AA34+'Intézm kötelező-nem kötelező'!AB34</f>
        <v>2947</v>
      </c>
      <c r="D14" s="70" t="s">
        <v>167</v>
      </c>
      <c r="E14" s="639">
        <f>'Intézm kötelező-nem kötelező'!H34+'Intézm kötelező-nem kötelező'!I34</f>
        <v>292772</v>
      </c>
      <c r="F14" s="108"/>
    </row>
    <row r="15" spans="1:6" ht="12" customHeight="1" x14ac:dyDescent="0.2">
      <c r="A15" s="804">
        <f t="shared" si="0"/>
        <v>5</v>
      </c>
      <c r="B15" s="65"/>
      <c r="C15" s="134"/>
      <c r="D15" s="70"/>
      <c r="E15" s="469"/>
      <c r="F15" s="108"/>
    </row>
    <row r="16" spans="1:6" x14ac:dyDescent="0.2">
      <c r="A16" s="804">
        <f t="shared" si="0"/>
        <v>6</v>
      </c>
      <c r="B16" s="88" t="s">
        <v>35</v>
      </c>
      <c r="C16" s="134">
        <f>'Intézm kötelező-nem kötelező'!AG34+'Intézm kötelező-nem kötelező'!AH34</f>
        <v>0</v>
      </c>
      <c r="D16" s="70" t="s">
        <v>26</v>
      </c>
      <c r="E16" s="364"/>
      <c r="F16" s="108"/>
    </row>
    <row r="17" spans="1:6" x14ac:dyDescent="0.2">
      <c r="A17" s="804">
        <f t="shared" si="0"/>
        <v>7</v>
      </c>
      <c r="B17" s="88"/>
      <c r="C17" s="134"/>
      <c r="D17" s="70" t="s">
        <v>28</v>
      </c>
      <c r="E17" s="364"/>
      <c r="F17" s="108"/>
    </row>
    <row r="18" spans="1:6" x14ac:dyDescent="0.2">
      <c r="A18" s="804">
        <f t="shared" si="0"/>
        <v>8</v>
      </c>
      <c r="B18" s="88" t="s">
        <v>36</v>
      </c>
      <c r="C18" s="134">
        <v>0</v>
      </c>
      <c r="D18" s="70" t="s">
        <v>270</v>
      </c>
      <c r="E18" s="208">
        <f>'Intézm kötelező-nem kötelező'!J34+'Intézm kötelező-nem kötelező'!K34</f>
        <v>0</v>
      </c>
      <c r="F18" s="108"/>
    </row>
    <row r="19" spans="1:6" x14ac:dyDescent="0.2">
      <c r="A19" s="804">
        <f t="shared" si="0"/>
        <v>9</v>
      </c>
      <c r="B19" s="91" t="s">
        <v>37</v>
      </c>
      <c r="C19" s="160"/>
      <c r="D19" s="70" t="s">
        <v>269</v>
      </c>
      <c r="E19" s="208">
        <f>'Intézm kötelező-nem kötelező'!L34+'Intézm kötelező-nem kötelező'!M34</f>
        <v>0</v>
      </c>
      <c r="F19" s="108"/>
    </row>
    <row r="20" spans="1:6" x14ac:dyDescent="0.2">
      <c r="A20" s="804">
        <f t="shared" si="0"/>
        <v>10</v>
      </c>
      <c r="B20" s="57" t="s">
        <v>144</v>
      </c>
      <c r="C20" s="160">
        <f>'Intézm kötelező-nem kötelező'!AC34+'Intézm kötelező-nem kötelező'!AD34</f>
        <v>139946</v>
      </c>
      <c r="D20" s="70" t="s">
        <v>141</v>
      </c>
      <c r="E20" s="208">
        <f>'Intézm kötelező-nem kötelező'!N34+'Intézm kötelező-nem kötelező'!O34</f>
        <v>0</v>
      </c>
      <c r="F20" s="108"/>
    </row>
    <row r="21" spans="1:6" x14ac:dyDescent="0.2">
      <c r="A21" s="804">
        <f t="shared" si="0"/>
        <v>11</v>
      </c>
      <c r="C21" s="160"/>
      <c r="D21" s="70" t="s">
        <v>494</v>
      </c>
      <c r="E21" s="364"/>
      <c r="F21" s="108"/>
    </row>
    <row r="22" spans="1:6" s="62" customFormat="1" x14ac:dyDescent="0.2">
      <c r="A22" s="804">
        <f t="shared" si="0"/>
        <v>12</v>
      </c>
      <c r="B22" s="78" t="s">
        <v>39</v>
      </c>
      <c r="C22" s="160">
        <f>'Intézm kötelező-nem kötelező'!AI34+'Intézm kötelező-nem kötelező'!AJ34</f>
        <v>0</v>
      </c>
      <c r="D22" s="70" t="s">
        <v>495</v>
      </c>
      <c r="E22" s="364"/>
      <c r="F22" s="250"/>
    </row>
    <row r="23" spans="1:6" s="62" customFormat="1" x14ac:dyDescent="0.2">
      <c r="A23" s="804">
        <f t="shared" si="0"/>
        <v>13</v>
      </c>
      <c r="B23" s="78" t="s">
        <v>40</v>
      </c>
      <c r="C23" s="160"/>
      <c r="D23" s="92"/>
      <c r="E23" s="364"/>
      <c r="F23" s="250"/>
    </row>
    <row r="24" spans="1:6" x14ac:dyDescent="0.2">
      <c r="A24" s="804">
        <f t="shared" si="0"/>
        <v>14</v>
      </c>
      <c r="B24" s="88" t="s">
        <v>41</v>
      </c>
      <c r="C24" s="309"/>
      <c r="D24" s="93" t="s">
        <v>63</v>
      </c>
      <c r="E24" s="640">
        <f>SUM(E12:E22)</f>
        <v>576060</v>
      </c>
      <c r="F24" s="108"/>
    </row>
    <row r="25" spans="1:6" x14ac:dyDescent="0.2">
      <c r="A25" s="804">
        <f t="shared" si="0"/>
        <v>15</v>
      </c>
      <c r="B25" s="88" t="s">
        <v>42</v>
      </c>
      <c r="C25" s="160"/>
      <c r="D25" s="92"/>
      <c r="E25" s="598"/>
      <c r="F25" s="108"/>
    </row>
    <row r="26" spans="1:6" x14ac:dyDescent="0.2">
      <c r="A26" s="804">
        <f t="shared" si="0"/>
        <v>16</v>
      </c>
      <c r="B26" s="57" t="s">
        <v>43</v>
      </c>
      <c r="C26" s="263"/>
      <c r="D26" s="71" t="s">
        <v>32</v>
      </c>
      <c r="E26" s="598"/>
      <c r="F26" s="108"/>
    </row>
    <row r="27" spans="1:6" x14ac:dyDescent="0.2">
      <c r="A27" s="804">
        <f t="shared" si="0"/>
        <v>17</v>
      </c>
      <c r="B27" s="88" t="s">
        <v>44</v>
      </c>
      <c r="C27" s="134"/>
      <c r="D27" s="70" t="s">
        <v>200</v>
      </c>
      <c r="E27" s="598">
        <f>'felhalm. kiad.  '!G92</f>
        <v>10080</v>
      </c>
      <c r="F27" s="108"/>
    </row>
    <row r="28" spans="1:6" x14ac:dyDescent="0.2">
      <c r="A28" s="804">
        <f t="shared" si="0"/>
        <v>18</v>
      </c>
      <c r="B28" s="88"/>
      <c r="C28" s="134"/>
      <c r="D28" s="70" t="s">
        <v>29</v>
      </c>
      <c r="E28" s="598">
        <v>0</v>
      </c>
      <c r="F28" s="108"/>
    </row>
    <row r="29" spans="1:6" x14ac:dyDescent="0.2">
      <c r="A29" s="804">
        <f t="shared" si="0"/>
        <v>19</v>
      </c>
      <c r="B29" s="78" t="s">
        <v>47</v>
      </c>
      <c r="C29" s="134">
        <f>'Intézm kötelező-nem kötelező'!AE34+'Intézm kötelező-nem kötelező'!AF34</f>
        <v>0</v>
      </c>
      <c r="D29" s="70" t="s">
        <v>30</v>
      </c>
      <c r="E29" s="598"/>
      <c r="F29" s="108"/>
    </row>
    <row r="30" spans="1:6" s="62" customFormat="1" x14ac:dyDescent="0.2">
      <c r="A30" s="804">
        <f t="shared" si="0"/>
        <v>20</v>
      </c>
      <c r="B30" s="78" t="s">
        <v>45</v>
      </c>
      <c r="C30" s="134">
        <f>'Intézm kötelező-nem kötelező'!AK34+'Intézm kötelező-nem kötelező'!AL34</f>
        <v>0</v>
      </c>
      <c r="D30" s="70" t="s">
        <v>271</v>
      </c>
      <c r="E30" s="598">
        <f>'Intézm kötelező-nem kötelező'!R34+'Intézm kötelező-nem kötelező'!S34</f>
        <v>0</v>
      </c>
      <c r="F30" s="250"/>
    </row>
    <row r="31" spans="1:6" x14ac:dyDescent="0.2">
      <c r="A31" s="804">
        <f t="shared" si="0"/>
        <v>21</v>
      </c>
      <c r="C31" s="134"/>
      <c r="D31" s="70" t="s">
        <v>268</v>
      </c>
      <c r="E31" s="598">
        <f>'Intézm kötelező-nem kötelező'!T34+'Intézm kötelező-nem kötelező'!U34</f>
        <v>0</v>
      </c>
      <c r="F31" s="108"/>
    </row>
    <row r="32" spans="1:6" s="6" customFormat="1" x14ac:dyDescent="0.2">
      <c r="A32" s="804">
        <f t="shared" si="0"/>
        <v>22</v>
      </c>
      <c r="B32" s="95" t="s">
        <v>49</v>
      </c>
      <c r="C32" s="160">
        <f>C14+C20</f>
        <v>142893</v>
      </c>
      <c r="D32" s="70" t="s">
        <v>264</v>
      </c>
      <c r="E32" s="598"/>
      <c r="F32" s="223"/>
    </row>
    <row r="33" spans="1:6" x14ac:dyDescent="0.2">
      <c r="A33" s="804">
        <f t="shared" si="0"/>
        <v>23</v>
      </c>
      <c r="B33" s="96" t="s">
        <v>64</v>
      </c>
      <c r="C33" s="162">
        <f t="shared" ref="C33" si="1">C16+C23+C24+C25+C26+C27+C30</f>
        <v>0</v>
      </c>
      <c r="D33" s="97" t="s">
        <v>65</v>
      </c>
      <c r="E33" s="641">
        <f>SUM(E27:E32)</f>
        <v>10080</v>
      </c>
      <c r="F33" s="108"/>
    </row>
    <row r="34" spans="1:6" x14ac:dyDescent="0.2">
      <c r="A34" s="804">
        <f t="shared" si="0"/>
        <v>24</v>
      </c>
      <c r="B34" s="98" t="s">
        <v>48</v>
      </c>
      <c r="C34" s="163">
        <f>C32+C33</f>
        <v>142893</v>
      </c>
      <c r="D34" s="99" t="s">
        <v>66</v>
      </c>
      <c r="E34" s="642">
        <f>E24+E33</f>
        <v>586140</v>
      </c>
      <c r="F34" s="108"/>
    </row>
    <row r="35" spans="1:6" x14ac:dyDescent="0.2">
      <c r="A35" s="804">
        <f t="shared" si="0"/>
        <v>25</v>
      </c>
      <c r="B35" s="100"/>
      <c r="C35" s="138"/>
      <c r="D35" s="92"/>
      <c r="E35" s="598"/>
      <c r="F35" s="108"/>
    </row>
    <row r="36" spans="1:6" x14ac:dyDescent="0.2">
      <c r="A36" s="804">
        <f t="shared" si="0"/>
        <v>26</v>
      </c>
      <c r="B36" s="100"/>
      <c r="C36" s="138"/>
      <c r="D36" s="93"/>
      <c r="E36" s="640"/>
      <c r="F36" s="108"/>
    </row>
    <row r="37" spans="1:6" s="6" customFormat="1" x14ac:dyDescent="0.2">
      <c r="A37" s="804">
        <f t="shared" si="0"/>
        <v>27</v>
      </c>
      <c r="B37" s="100"/>
      <c r="C37" s="138"/>
      <c r="D37" s="92"/>
      <c r="E37" s="364"/>
      <c r="F37" s="223"/>
    </row>
    <row r="38" spans="1:6" s="6" customFormat="1" x14ac:dyDescent="0.2">
      <c r="A38" s="804">
        <f t="shared" si="0"/>
        <v>28</v>
      </c>
      <c r="B38" s="64" t="s">
        <v>50</v>
      </c>
      <c r="C38" s="263"/>
      <c r="D38" s="71" t="s">
        <v>31</v>
      </c>
      <c r="E38" s="450"/>
      <c r="F38" s="223"/>
    </row>
    <row r="39" spans="1:6" s="6" customFormat="1" x14ac:dyDescent="0.2">
      <c r="A39" s="804">
        <f t="shared" si="0"/>
        <v>29</v>
      </c>
      <c r="B39" s="68" t="s">
        <v>473</v>
      </c>
      <c r="C39" s="263"/>
      <c r="D39" s="101" t="s">
        <v>4</v>
      </c>
      <c r="E39" s="575"/>
      <c r="F39" s="223"/>
    </row>
    <row r="40" spans="1:6" s="6" customFormat="1" x14ac:dyDescent="0.2">
      <c r="A40" s="804">
        <f t="shared" si="0"/>
        <v>30</v>
      </c>
      <c r="B40" s="57" t="s">
        <v>506</v>
      </c>
      <c r="C40" s="263"/>
      <c r="D40" s="229" t="s">
        <v>3</v>
      </c>
      <c r="E40" s="450"/>
      <c r="F40" s="223"/>
    </row>
    <row r="41" spans="1:6" x14ac:dyDescent="0.2">
      <c r="A41" s="804">
        <f t="shared" si="0"/>
        <v>31</v>
      </c>
      <c r="B41" s="58" t="s">
        <v>475</v>
      </c>
      <c r="C41" s="314"/>
      <c r="D41" s="70" t="s">
        <v>5</v>
      </c>
      <c r="E41" s="450"/>
      <c r="F41" s="108"/>
    </row>
    <row r="42" spans="1:6" x14ac:dyDescent="0.2">
      <c r="A42" s="804">
        <f t="shared" si="0"/>
        <v>32</v>
      </c>
      <c r="B42" s="58" t="s">
        <v>157</v>
      </c>
      <c r="C42" s="134"/>
      <c r="D42" s="70" t="s">
        <v>6</v>
      </c>
      <c r="E42" s="450"/>
      <c r="F42" s="108"/>
    </row>
    <row r="43" spans="1:6" x14ac:dyDescent="0.2">
      <c r="A43" s="804">
        <f t="shared" si="0"/>
        <v>33</v>
      </c>
      <c r="B43" s="227" t="s">
        <v>199</v>
      </c>
      <c r="C43" s="134">
        <v>5589</v>
      </c>
      <c r="D43" s="70" t="s">
        <v>7</v>
      </c>
      <c r="E43" s="450"/>
      <c r="F43" s="108"/>
    </row>
    <row r="44" spans="1:6" x14ac:dyDescent="0.2">
      <c r="A44" s="804">
        <f t="shared" si="0"/>
        <v>34</v>
      </c>
      <c r="B44" s="227" t="s">
        <v>504</v>
      </c>
      <c r="C44" s="134"/>
      <c r="D44" s="70"/>
      <c r="E44" s="450"/>
      <c r="F44" s="108"/>
    </row>
    <row r="45" spans="1:6" x14ac:dyDescent="0.2">
      <c r="A45" s="804">
        <f t="shared" si="0"/>
        <v>35</v>
      </c>
      <c r="B45" s="59" t="s">
        <v>476</v>
      </c>
      <c r="C45" s="134"/>
      <c r="D45" s="70" t="s">
        <v>8</v>
      </c>
      <c r="E45" s="364"/>
      <c r="F45" s="108"/>
    </row>
    <row r="46" spans="1:6" x14ac:dyDescent="0.2">
      <c r="A46" s="804">
        <f t="shared" si="0"/>
        <v>36</v>
      </c>
      <c r="B46" s="59" t="s">
        <v>477</v>
      </c>
      <c r="C46" s="263"/>
      <c r="D46" s="70" t="s">
        <v>9</v>
      </c>
      <c r="E46" s="364"/>
      <c r="F46" s="108"/>
    </row>
    <row r="47" spans="1:6" x14ac:dyDescent="0.2">
      <c r="A47" s="804">
        <f t="shared" si="0"/>
        <v>37</v>
      </c>
      <c r="B47" s="58" t="s">
        <v>161</v>
      </c>
      <c r="C47" s="134"/>
      <c r="D47" s="70" t="s">
        <v>10</v>
      </c>
      <c r="E47" s="364"/>
      <c r="F47" s="108"/>
    </row>
    <row r="48" spans="1:6" x14ac:dyDescent="0.2">
      <c r="A48" s="804">
        <f t="shared" si="0"/>
        <v>38</v>
      </c>
      <c r="B48" s="227" t="s">
        <v>162</v>
      </c>
      <c r="C48" s="134">
        <f>E24-(C32+C43)</f>
        <v>427578</v>
      </c>
      <c r="D48" s="70" t="s">
        <v>11</v>
      </c>
      <c r="E48" s="364"/>
      <c r="F48" s="108"/>
    </row>
    <row r="49" spans="1:6" x14ac:dyDescent="0.2">
      <c r="A49" s="804">
        <f t="shared" si="0"/>
        <v>39</v>
      </c>
      <c r="B49" s="227" t="s">
        <v>163</v>
      </c>
      <c r="C49" s="134">
        <f>E33-C33</f>
        <v>10080</v>
      </c>
      <c r="D49" s="70" t="s">
        <v>12</v>
      </c>
      <c r="E49" s="364"/>
      <c r="F49" s="108"/>
    </row>
    <row r="50" spans="1:6" x14ac:dyDescent="0.2">
      <c r="A50" s="804">
        <f t="shared" si="0"/>
        <v>40</v>
      </c>
      <c r="B50" s="58" t="s">
        <v>1</v>
      </c>
      <c r="C50" s="134"/>
      <c r="D50" s="70" t="s">
        <v>13</v>
      </c>
      <c r="E50" s="364"/>
      <c r="F50" s="108"/>
    </row>
    <row r="51" spans="1:6" x14ac:dyDescent="0.2">
      <c r="A51" s="804">
        <f t="shared" si="0"/>
        <v>41</v>
      </c>
      <c r="B51" s="58"/>
      <c r="C51" s="134"/>
      <c r="D51" s="70" t="s">
        <v>14</v>
      </c>
      <c r="E51" s="364"/>
      <c r="F51" s="108"/>
    </row>
    <row r="52" spans="1:6" x14ac:dyDescent="0.2">
      <c r="A52" s="804">
        <f t="shared" si="0"/>
        <v>42</v>
      </c>
      <c r="B52" s="58"/>
      <c r="C52" s="134"/>
      <c r="D52" s="70" t="s">
        <v>15</v>
      </c>
      <c r="E52" s="364"/>
      <c r="F52" s="108"/>
    </row>
    <row r="53" spans="1:6" ht="12" thickBot="1" x14ac:dyDescent="0.25">
      <c r="A53" s="806">
        <f t="shared" si="0"/>
        <v>43</v>
      </c>
      <c r="B53" s="98" t="s">
        <v>272</v>
      </c>
      <c r="C53" s="263">
        <f>'Intézm kötelező-nem kötelező'!AM33+'Intézm kötelező-nem kötelező'!AN33</f>
        <v>443247</v>
      </c>
      <c r="D53" s="71" t="s">
        <v>265</v>
      </c>
      <c r="E53" s="642">
        <f>SUM(E39:E52)</f>
        <v>0</v>
      </c>
      <c r="F53" s="108"/>
    </row>
    <row r="54" spans="1:6" ht="12" thickBot="1" x14ac:dyDescent="0.25">
      <c r="A54" s="342">
        <f t="shared" si="0"/>
        <v>44</v>
      </c>
      <c r="B54" s="375" t="s">
        <v>267</v>
      </c>
      <c r="C54" s="655">
        <f>C34+C43+C44+C45+C46+C48+C49</f>
        <v>586140</v>
      </c>
      <c r="D54" s="221" t="s">
        <v>266</v>
      </c>
      <c r="E54" s="296">
        <f>E34+E53</f>
        <v>586140</v>
      </c>
      <c r="F54" s="137"/>
    </row>
    <row r="55" spans="1:6" x14ac:dyDescent="0.2">
      <c r="B55" s="103"/>
      <c r="C55" s="102"/>
      <c r="D55" s="102"/>
      <c r="E55" s="107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5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8" customWidth="1"/>
    <col min="2" max="2" width="36.85546875" style="78" customWidth="1"/>
    <col min="3" max="3" width="13" style="79" customWidth="1"/>
    <col min="4" max="4" width="35.42578125" style="79" customWidth="1"/>
    <col min="5" max="5" width="12.85546875" style="136" customWidth="1"/>
    <col min="6" max="6" width="9.140625" style="78"/>
    <col min="7" max="16384" width="9.140625" style="5"/>
  </cols>
  <sheetData>
    <row r="1" spans="1:6" ht="12.75" x14ac:dyDescent="0.2">
      <c r="B1" s="1262" t="s">
        <v>1144</v>
      </c>
      <c r="C1" s="1308"/>
      <c r="D1" s="1308"/>
      <c r="E1" s="1308"/>
    </row>
    <row r="2" spans="1:6" x14ac:dyDescent="0.2">
      <c r="E2" s="158"/>
    </row>
    <row r="3" spans="1:6" x14ac:dyDescent="0.2">
      <c r="E3" s="158"/>
    </row>
    <row r="4" spans="1:6" s="60" customFormat="1" x14ac:dyDescent="0.2">
      <c r="A4" s="81"/>
      <c r="B4" s="1263" t="s">
        <v>73</v>
      </c>
      <c r="C4" s="1263"/>
      <c r="D4" s="1263"/>
      <c r="E4" s="1263"/>
      <c r="F4" s="81"/>
    </row>
    <row r="5" spans="1:6" s="60" customFormat="1" x14ac:dyDescent="0.2">
      <c r="A5" s="81"/>
      <c r="B5" s="1464" t="s">
        <v>136</v>
      </c>
      <c r="C5" s="1464"/>
      <c r="D5" s="1464"/>
      <c r="E5" s="1464"/>
      <c r="F5" s="81"/>
    </row>
    <row r="6" spans="1:6" s="60" customFormat="1" x14ac:dyDescent="0.2">
      <c r="A6" s="81"/>
      <c r="B6" s="1263" t="s">
        <v>1091</v>
      </c>
      <c r="C6" s="1263"/>
      <c r="D6" s="1263"/>
      <c r="E6" s="1263"/>
      <c r="F6" s="81"/>
    </row>
    <row r="7" spans="1:6" s="60" customFormat="1" x14ac:dyDescent="0.2">
      <c r="A7" s="81"/>
      <c r="B7" s="1264" t="s">
        <v>210</v>
      </c>
      <c r="C7" s="1264"/>
      <c r="D7" s="1264"/>
      <c r="E7" s="1264"/>
      <c r="F7" s="81"/>
    </row>
    <row r="8" spans="1:6" s="60" customFormat="1" ht="12.75" customHeight="1" x14ac:dyDescent="0.2">
      <c r="A8" s="1284" t="s">
        <v>53</v>
      </c>
      <c r="B8" s="1468" t="s">
        <v>54</v>
      </c>
      <c r="C8" s="1468" t="s">
        <v>55</v>
      </c>
      <c r="D8" s="1470" t="s">
        <v>56</v>
      </c>
      <c r="E8" s="1472" t="s">
        <v>57</v>
      </c>
      <c r="F8" s="248"/>
    </row>
    <row r="9" spans="1:6" s="60" customFormat="1" ht="12.75" customHeight="1" x14ac:dyDescent="0.2">
      <c r="A9" s="1285"/>
      <c r="B9" s="1469"/>
      <c r="C9" s="1469"/>
      <c r="D9" s="1471"/>
      <c r="E9" s="1473"/>
      <c r="F9" s="248"/>
    </row>
    <row r="10" spans="1:6" s="147" customFormat="1" ht="36.6" customHeight="1" x14ac:dyDescent="0.2">
      <c r="A10" s="1286"/>
      <c r="B10" s="145" t="s">
        <v>58</v>
      </c>
      <c r="C10" s="67" t="s">
        <v>61</v>
      </c>
      <c r="D10" s="139" t="s">
        <v>62</v>
      </c>
      <c r="E10" s="159" t="s">
        <v>61</v>
      </c>
      <c r="F10" s="255"/>
    </row>
    <row r="11" spans="1:6" ht="11.45" customHeight="1" x14ac:dyDescent="0.2">
      <c r="A11" s="803">
        <v>1</v>
      </c>
      <c r="B11" s="86" t="s">
        <v>22</v>
      </c>
      <c r="C11" s="164"/>
      <c r="D11" s="321" t="s">
        <v>23</v>
      </c>
      <c r="E11" s="205"/>
      <c r="F11" s="108"/>
    </row>
    <row r="12" spans="1:6" x14ac:dyDescent="0.2">
      <c r="A12" s="804">
        <f t="shared" ref="A12:A54" si="0">A11+1</f>
        <v>2</v>
      </c>
      <c r="B12" s="88" t="s">
        <v>33</v>
      </c>
      <c r="C12" s="134"/>
      <c r="D12" s="218" t="s">
        <v>165</v>
      </c>
      <c r="E12" s="206">
        <f>'Intézm kötelező-nem kötelező'!D53+'Intézm kötelező-nem kötelező'!E53</f>
        <v>81436</v>
      </c>
      <c r="F12" s="108"/>
    </row>
    <row r="13" spans="1:6" x14ac:dyDescent="0.2">
      <c r="A13" s="804">
        <f t="shared" si="0"/>
        <v>3</v>
      </c>
      <c r="B13" s="88" t="s">
        <v>34</v>
      </c>
      <c r="C13" s="134">
        <v>0</v>
      </c>
      <c r="D13" s="308" t="s">
        <v>166</v>
      </c>
      <c r="E13" s="206">
        <f>'Intézm kötelező-nem kötelező'!F53+'Intézm kötelező-nem kötelező'!G53</f>
        <v>11583</v>
      </c>
      <c r="F13" s="108"/>
    </row>
    <row r="14" spans="1:6" x14ac:dyDescent="0.2">
      <c r="A14" s="804">
        <f t="shared" si="0"/>
        <v>4</v>
      </c>
      <c r="B14" s="88" t="s">
        <v>750</v>
      </c>
      <c r="C14" s="134">
        <f>'Intézm kötelező-nem kötelező'!AA53+'Intézm kötelező-nem kötelező'!AB53</f>
        <v>0</v>
      </c>
      <c r="D14" s="218" t="s">
        <v>167</v>
      </c>
      <c r="E14" s="206">
        <f>'Intézm kötelező-nem kötelező'!H53+'Intézm kötelező-nem kötelező'!I53</f>
        <v>20461</v>
      </c>
      <c r="F14" s="108"/>
    </row>
    <row r="15" spans="1:6" ht="12" customHeight="1" x14ac:dyDescent="0.2">
      <c r="A15" s="804">
        <f t="shared" si="0"/>
        <v>5</v>
      </c>
      <c r="B15" s="65"/>
      <c r="C15" s="134"/>
      <c r="D15" s="218"/>
      <c r="E15" s="207"/>
      <c r="F15" s="108"/>
    </row>
    <row r="16" spans="1:6" x14ac:dyDescent="0.2">
      <c r="A16" s="804">
        <f t="shared" si="0"/>
        <v>6</v>
      </c>
      <c r="B16" s="88" t="s">
        <v>35</v>
      </c>
      <c r="C16" s="134">
        <f>'Intézm kötelező-nem kötelező'!AG53+'Intézm kötelező-nem kötelező'!AH53</f>
        <v>0</v>
      </c>
      <c r="D16" s="218" t="s">
        <v>26</v>
      </c>
      <c r="E16" s="208"/>
      <c r="F16" s="108"/>
    </row>
    <row r="17" spans="1:6" x14ac:dyDescent="0.2">
      <c r="A17" s="804">
        <f t="shared" si="0"/>
        <v>7</v>
      </c>
      <c r="B17" s="88"/>
      <c r="C17" s="134"/>
      <c r="D17" s="218" t="s">
        <v>28</v>
      </c>
      <c r="E17" s="208"/>
      <c r="F17" s="108"/>
    </row>
    <row r="18" spans="1:6" x14ac:dyDescent="0.2">
      <c r="A18" s="804">
        <f t="shared" si="0"/>
        <v>8</v>
      </c>
      <c r="B18" s="88" t="s">
        <v>36</v>
      </c>
      <c r="C18" s="134">
        <v>0</v>
      </c>
      <c r="D18" s="218" t="s">
        <v>270</v>
      </c>
      <c r="E18" s="208">
        <f>'Intézm kötelező-nem kötelező'!J53+'Intézm kötelező-nem kötelező'!K53</f>
        <v>0</v>
      </c>
      <c r="F18" s="108"/>
    </row>
    <row r="19" spans="1:6" x14ac:dyDescent="0.2">
      <c r="A19" s="804">
        <f t="shared" si="0"/>
        <v>9</v>
      </c>
      <c r="B19" s="91" t="s">
        <v>37</v>
      </c>
      <c r="C19" s="160"/>
      <c r="D19" s="218" t="s">
        <v>269</v>
      </c>
      <c r="E19" s="208">
        <f>'Intézm kötelező-nem kötelező'!L53+'Intézm kötelező-nem kötelező'!M53</f>
        <v>0</v>
      </c>
      <c r="F19" s="108"/>
    </row>
    <row r="20" spans="1:6" x14ac:dyDescent="0.2">
      <c r="A20" s="804">
        <f t="shared" si="0"/>
        <v>10</v>
      </c>
      <c r="B20" s="57" t="s">
        <v>38</v>
      </c>
      <c r="C20" s="206">
        <f>'Intézm kötelező-nem kötelező'!AC53+'Intézm kötelező-nem kötelező'!AD53</f>
        <v>0</v>
      </c>
      <c r="D20" s="136" t="s">
        <v>739</v>
      </c>
      <c r="E20" s="208">
        <f>'Intézm kötelező-nem kötelező'!N53+'Intézm kötelező-nem kötelező'!O53</f>
        <v>0</v>
      </c>
      <c r="F20" s="108"/>
    </row>
    <row r="21" spans="1:6" x14ac:dyDescent="0.2">
      <c r="A21" s="804">
        <f t="shared" si="0"/>
        <v>11</v>
      </c>
      <c r="C21" s="206"/>
      <c r="D21" s="134" t="s">
        <v>494</v>
      </c>
      <c r="E21" s="208"/>
      <c r="F21" s="108"/>
    </row>
    <row r="22" spans="1:6" s="62" customFormat="1" x14ac:dyDescent="0.2">
      <c r="A22" s="804">
        <f t="shared" si="0"/>
        <v>12</v>
      </c>
      <c r="B22" s="78" t="s">
        <v>39</v>
      </c>
      <c r="C22" s="160">
        <f>'Intézm kötelező-nem kötelező'!AI53+'Intézm kötelező-nem kötelező'!AJ53</f>
        <v>0</v>
      </c>
      <c r="D22" s="218" t="s">
        <v>495</v>
      </c>
      <c r="E22" s="208"/>
      <c r="F22" s="250"/>
    </row>
    <row r="23" spans="1:6" s="62" customFormat="1" x14ac:dyDescent="0.2">
      <c r="A23" s="804">
        <f t="shared" si="0"/>
        <v>13</v>
      </c>
      <c r="B23" s="78" t="s">
        <v>40</v>
      </c>
      <c r="C23" s="160"/>
      <c r="D23" s="247"/>
      <c r="E23" s="208"/>
      <c r="F23" s="250"/>
    </row>
    <row r="24" spans="1:6" x14ac:dyDescent="0.2">
      <c r="A24" s="804">
        <f t="shared" si="0"/>
        <v>14</v>
      </c>
      <c r="B24" s="88" t="s">
        <v>41</v>
      </c>
      <c r="C24" s="309"/>
      <c r="D24" s="310" t="s">
        <v>63</v>
      </c>
      <c r="E24" s="209">
        <f>E12+E13+E14+E16+E17+E18+E19+E20+E21+E22</f>
        <v>113480</v>
      </c>
      <c r="F24" s="108"/>
    </row>
    <row r="25" spans="1:6" x14ac:dyDescent="0.2">
      <c r="A25" s="804">
        <f t="shared" si="0"/>
        <v>15</v>
      </c>
      <c r="B25" s="88" t="s">
        <v>42</v>
      </c>
      <c r="C25" s="160"/>
      <c r="D25" s="247"/>
      <c r="E25" s="208"/>
      <c r="F25" s="108"/>
    </row>
    <row r="26" spans="1:6" x14ac:dyDescent="0.2">
      <c r="A26" s="804">
        <f t="shared" si="0"/>
        <v>16</v>
      </c>
      <c r="B26" s="57" t="s">
        <v>43</v>
      </c>
      <c r="C26" s="263"/>
      <c r="D26" s="311" t="s">
        <v>32</v>
      </c>
      <c r="E26" s="208"/>
      <c r="F26" s="108"/>
    </row>
    <row r="27" spans="1:6" x14ac:dyDescent="0.2">
      <c r="A27" s="804">
        <f t="shared" si="0"/>
        <v>17</v>
      </c>
      <c r="B27" s="88" t="s">
        <v>44</v>
      </c>
      <c r="C27" s="134"/>
      <c r="D27" s="218" t="s">
        <v>176</v>
      </c>
      <c r="E27" s="208">
        <f>'felhalm. kiad.  '!G107</f>
        <v>1000</v>
      </c>
      <c r="F27" s="108"/>
    </row>
    <row r="28" spans="1:6" x14ac:dyDescent="0.2">
      <c r="A28" s="804">
        <f t="shared" si="0"/>
        <v>18</v>
      </c>
      <c r="B28" s="88"/>
      <c r="C28" s="134"/>
      <c r="D28" s="218" t="s">
        <v>29</v>
      </c>
      <c r="E28" s="208">
        <v>0</v>
      </c>
      <c r="F28" s="108"/>
    </row>
    <row r="29" spans="1:6" x14ac:dyDescent="0.2">
      <c r="A29" s="804">
        <f t="shared" si="0"/>
        <v>19</v>
      </c>
      <c r="B29" s="78" t="s">
        <v>47</v>
      </c>
      <c r="C29" s="134">
        <f>'Intézm kötelező-nem kötelező'!AE53+'Intézm kötelező-nem kötelező'!AF53</f>
        <v>0</v>
      </c>
      <c r="D29" s="218" t="s">
        <v>30</v>
      </c>
      <c r="E29" s="208"/>
      <c r="F29" s="108"/>
    </row>
    <row r="30" spans="1:6" s="62" customFormat="1" x14ac:dyDescent="0.2">
      <c r="A30" s="804">
        <f t="shared" si="0"/>
        <v>20</v>
      </c>
      <c r="B30" s="78" t="s">
        <v>45</v>
      </c>
      <c r="C30" s="134">
        <f>'Intézm kötelező-nem kötelező'!AK53+'Intézm kötelező-nem kötelező'!AL53</f>
        <v>0</v>
      </c>
      <c r="D30" s="218" t="s">
        <v>271</v>
      </c>
      <c r="E30" s="208">
        <f>'Intézm kötelező-nem kötelező'!R53+'Intézm kötelező-nem kötelező'!S53</f>
        <v>0</v>
      </c>
      <c r="F30" s="250"/>
    </row>
    <row r="31" spans="1:6" x14ac:dyDescent="0.2">
      <c r="A31" s="804">
        <f t="shared" si="0"/>
        <v>21</v>
      </c>
      <c r="C31" s="134"/>
      <c r="D31" s="218" t="s">
        <v>268</v>
      </c>
      <c r="E31" s="208">
        <f>'Intézm kötelező-nem kötelező'!T53+'Intézm kötelező-nem kötelező'!U53</f>
        <v>0</v>
      </c>
      <c r="F31" s="108"/>
    </row>
    <row r="32" spans="1:6" s="6" customFormat="1" x14ac:dyDescent="0.2">
      <c r="A32" s="804">
        <f t="shared" si="0"/>
        <v>22</v>
      </c>
      <c r="B32" s="95" t="s">
        <v>49</v>
      </c>
      <c r="C32" s="160">
        <f>C14+C20</f>
        <v>0</v>
      </c>
      <c r="D32" s="218" t="s">
        <v>264</v>
      </c>
      <c r="E32" s="208"/>
      <c r="F32" s="223"/>
    </row>
    <row r="33" spans="1:6" x14ac:dyDescent="0.2">
      <c r="A33" s="804">
        <f t="shared" si="0"/>
        <v>23</v>
      </c>
      <c r="B33" s="96" t="s">
        <v>64</v>
      </c>
      <c r="C33" s="162">
        <f>C16+C22+C30</f>
        <v>0</v>
      </c>
      <c r="D33" s="662" t="s">
        <v>65</v>
      </c>
      <c r="E33" s="210">
        <f>SUM(E27:E31)</f>
        <v>1000</v>
      </c>
      <c r="F33" s="108"/>
    </row>
    <row r="34" spans="1:6" x14ac:dyDescent="0.2">
      <c r="A34" s="804">
        <f t="shared" si="0"/>
        <v>24</v>
      </c>
      <c r="B34" s="98" t="s">
        <v>48</v>
      </c>
      <c r="C34" s="163">
        <f>C32+C33</f>
        <v>0</v>
      </c>
      <c r="D34" s="312" t="s">
        <v>66</v>
      </c>
      <c r="E34" s="189">
        <f>E24+E33</f>
        <v>114480</v>
      </c>
      <c r="F34" s="108"/>
    </row>
    <row r="35" spans="1:6" x14ac:dyDescent="0.2">
      <c r="A35" s="804">
        <f t="shared" si="0"/>
        <v>25</v>
      </c>
      <c r="B35" s="100"/>
      <c r="C35" s="138"/>
      <c r="D35" s="247"/>
      <c r="E35" s="208"/>
      <c r="F35" s="108"/>
    </row>
    <row r="36" spans="1:6" x14ac:dyDescent="0.2">
      <c r="A36" s="804">
        <f t="shared" si="0"/>
        <v>26</v>
      </c>
      <c r="B36" s="100"/>
      <c r="C36" s="138"/>
      <c r="D36" s="310"/>
      <c r="E36" s="209"/>
      <c r="F36" s="108"/>
    </row>
    <row r="37" spans="1:6" s="6" customFormat="1" x14ac:dyDescent="0.2">
      <c r="A37" s="804">
        <f t="shared" si="0"/>
        <v>27</v>
      </c>
      <c r="B37" s="100"/>
      <c r="C37" s="138"/>
      <c r="D37" s="247"/>
      <c r="E37" s="208"/>
      <c r="F37" s="223"/>
    </row>
    <row r="38" spans="1:6" s="6" customFormat="1" x14ac:dyDescent="0.2">
      <c r="A38" s="804">
        <f t="shared" si="0"/>
        <v>28</v>
      </c>
      <c r="B38" s="64" t="s">
        <v>50</v>
      </c>
      <c r="C38" s="263"/>
      <c r="D38" s="311" t="s">
        <v>31</v>
      </c>
      <c r="E38" s="189"/>
      <c r="F38" s="223"/>
    </row>
    <row r="39" spans="1:6" s="6" customFormat="1" x14ac:dyDescent="0.2">
      <c r="A39" s="804">
        <f t="shared" si="0"/>
        <v>29</v>
      </c>
      <c r="B39" s="68" t="s">
        <v>473</v>
      </c>
      <c r="C39" s="263"/>
      <c r="D39" s="313" t="s">
        <v>4</v>
      </c>
      <c r="E39" s="211"/>
      <c r="F39" s="223"/>
    </row>
    <row r="40" spans="1:6" s="6" customFormat="1" x14ac:dyDescent="0.2">
      <c r="A40" s="804">
        <f t="shared" si="0"/>
        <v>30</v>
      </c>
      <c r="B40" s="57" t="s">
        <v>507</v>
      </c>
      <c r="C40" s="263"/>
      <c r="D40" s="336" t="s">
        <v>3</v>
      </c>
      <c r="E40" s="189"/>
      <c r="F40" s="223"/>
    </row>
    <row r="41" spans="1:6" x14ac:dyDescent="0.2">
      <c r="A41" s="804">
        <f t="shared" si="0"/>
        <v>31</v>
      </c>
      <c r="B41" s="58" t="s">
        <v>475</v>
      </c>
      <c r="C41" s="314"/>
      <c r="D41" s="218" t="s">
        <v>5</v>
      </c>
      <c r="E41" s="189"/>
      <c r="F41" s="108"/>
    </row>
    <row r="42" spans="1:6" x14ac:dyDescent="0.2">
      <c r="A42" s="804">
        <f t="shared" si="0"/>
        <v>32</v>
      </c>
      <c r="B42" s="58" t="s">
        <v>157</v>
      </c>
      <c r="C42" s="134"/>
      <c r="D42" s="218" t="s">
        <v>6</v>
      </c>
      <c r="E42" s="189"/>
      <c r="F42" s="108"/>
    </row>
    <row r="43" spans="1:6" x14ac:dyDescent="0.2">
      <c r="A43" s="804">
        <f t="shared" si="0"/>
        <v>33</v>
      </c>
      <c r="B43" s="227" t="s">
        <v>158</v>
      </c>
      <c r="C43" s="134">
        <v>2615</v>
      </c>
      <c r="D43" s="218" t="s">
        <v>7</v>
      </c>
      <c r="E43" s="189"/>
      <c r="F43" s="108"/>
    </row>
    <row r="44" spans="1:6" x14ac:dyDescent="0.2">
      <c r="A44" s="804">
        <f t="shared" si="0"/>
        <v>34</v>
      </c>
      <c r="B44" s="227" t="s">
        <v>504</v>
      </c>
      <c r="C44" s="134"/>
      <c r="D44" s="218"/>
      <c r="E44" s="189"/>
      <c r="F44" s="108"/>
    </row>
    <row r="45" spans="1:6" x14ac:dyDescent="0.2">
      <c r="A45" s="804">
        <f t="shared" si="0"/>
        <v>35</v>
      </c>
      <c r="B45" s="59" t="s">
        <v>476</v>
      </c>
      <c r="C45" s="134"/>
      <c r="D45" s="218" t="s">
        <v>8</v>
      </c>
      <c r="E45" s="208"/>
      <c r="F45" s="108"/>
    </row>
    <row r="46" spans="1:6" x14ac:dyDescent="0.2">
      <c r="A46" s="804">
        <f t="shared" si="0"/>
        <v>36</v>
      </c>
      <c r="B46" s="59" t="s">
        <v>477</v>
      </c>
      <c r="C46" s="263"/>
      <c r="D46" s="218" t="s">
        <v>9</v>
      </c>
      <c r="E46" s="208"/>
      <c r="F46" s="108"/>
    </row>
    <row r="47" spans="1:6" x14ac:dyDescent="0.2">
      <c r="A47" s="804">
        <f t="shared" si="0"/>
        <v>37</v>
      </c>
      <c r="B47" s="58" t="s">
        <v>161</v>
      </c>
      <c r="C47" s="134"/>
      <c r="D47" s="218" t="s">
        <v>10</v>
      </c>
      <c r="E47" s="208"/>
      <c r="F47" s="108"/>
    </row>
    <row r="48" spans="1:6" x14ac:dyDescent="0.2">
      <c r="A48" s="804">
        <f t="shared" si="0"/>
        <v>38</v>
      </c>
      <c r="B48" s="227" t="s">
        <v>162</v>
      </c>
      <c r="C48" s="134">
        <f>E24-(C34+C43)</f>
        <v>110865</v>
      </c>
      <c r="D48" s="218" t="s">
        <v>11</v>
      </c>
      <c r="E48" s="208"/>
      <c r="F48" s="108"/>
    </row>
    <row r="49" spans="1:6" x14ac:dyDescent="0.2">
      <c r="A49" s="804">
        <f t="shared" si="0"/>
        <v>39</v>
      </c>
      <c r="B49" s="227" t="s">
        <v>163</v>
      </c>
      <c r="C49" s="134">
        <f>E33-C33</f>
        <v>1000</v>
      </c>
      <c r="D49" s="218" t="s">
        <v>12</v>
      </c>
      <c r="E49" s="208"/>
      <c r="F49" s="108"/>
    </row>
    <row r="50" spans="1:6" x14ac:dyDescent="0.2">
      <c r="A50" s="804">
        <f t="shared" si="0"/>
        <v>40</v>
      </c>
      <c r="B50" s="58" t="s">
        <v>1</v>
      </c>
      <c r="C50" s="134"/>
      <c r="D50" s="218" t="s">
        <v>13</v>
      </c>
      <c r="E50" s="208"/>
      <c r="F50" s="108"/>
    </row>
    <row r="51" spans="1:6" x14ac:dyDescent="0.2">
      <c r="A51" s="804">
        <f t="shared" si="0"/>
        <v>41</v>
      </c>
      <c r="B51" s="58"/>
      <c r="C51" s="134"/>
      <c r="D51" s="218" t="s">
        <v>14</v>
      </c>
      <c r="E51" s="208"/>
      <c r="F51" s="108"/>
    </row>
    <row r="52" spans="1:6" x14ac:dyDescent="0.2">
      <c r="A52" s="804">
        <f t="shared" si="0"/>
        <v>42</v>
      </c>
      <c r="B52" s="58"/>
      <c r="C52" s="134"/>
      <c r="D52" s="218" t="s">
        <v>15</v>
      </c>
      <c r="E52" s="208"/>
      <c r="F52" s="108"/>
    </row>
    <row r="53" spans="1:6" ht="12" thickBot="1" x14ac:dyDescent="0.25">
      <c r="A53" s="806">
        <f t="shared" si="0"/>
        <v>43</v>
      </c>
      <c r="B53" s="98" t="s">
        <v>272</v>
      </c>
      <c r="C53" s="263">
        <f>SUM(C39:C51)</f>
        <v>114480</v>
      </c>
      <c r="D53" s="311" t="s">
        <v>265</v>
      </c>
      <c r="E53" s="189">
        <f>SUM(E39:E52)</f>
        <v>0</v>
      </c>
      <c r="F53" s="108"/>
    </row>
    <row r="54" spans="1:6" ht="12" thickBot="1" x14ac:dyDescent="0.25">
      <c r="A54" s="342">
        <f t="shared" si="0"/>
        <v>44</v>
      </c>
      <c r="B54" s="376" t="s">
        <v>267</v>
      </c>
      <c r="C54" s="340">
        <f>C34+C53</f>
        <v>114480</v>
      </c>
      <c r="D54" s="221" t="s">
        <v>266</v>
      </c>
      <c r="E54" s="296">
        <f>E34+E53</f>
        <v>114480</v>
      </c>
      <c r="F54" s="5"/>
    </row>
    <row r="55" spans="1:6" x14ac:dyDescent="0.2">
      <c r="B55" s="103"/>
      <c r="C55" s="102"/>
      <c r="D55" s="102"/>
      <c r="E55" s="107"/>
      <c r="F55" s="5"/>
    </row>
  </sheetData>
  <sheetProtection selectLockedCells="1" selectUnlockedCells="1"/>
  <mergeCells count="10">
    <mergeCell ref="B1:E1"/>
    <mergeCell ref="A8:A10"/>
    <mergeCell ref="B8:B9"/>
    <mergeCell ref="D8:D9"/>
    <mergeCell ref="B4:E4"/>
    <mergeCell ref="B5:E5"/>
    <mergeCell ref="B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  <pageSetUpPr fitToPage="1"/>
  </sheetPr>
  <dimension ref="A1:H55"/>
  <sheetViews>
    <sheetView workbookViewId="0">
      <selection sqref="A1:E1"/>
    </sheetView>
  </sheetViews>
  <sheetFormatPr defaultColWidth="9.140625" defaultRowHeight="11.25" x14ac:dyDescent="0.2"/>
  <cols>
    <col min="1" max="1" width="4.85546875" style="78" customWidth="1"/>
    <col min="2" max="2" width="38.28515625" style="78" customWidth="1"/>
    <col min="3" max="3" width="11.5703125" style="79" customWidth="1"/>
    <col min="4" max="4" width="38" style="79" customWidth="1"/>
    <col min="5" max="5" width="13.28515625" style="136" customWidth="1"/>
    <col min="6" max="6" width="9.140625" style="78"/>
    <col min="7" max="16384" width="9.140625" style="5"/>
  </cols>
  <sheetData>
    <row r="1" spans="1:6" ht="12.75" customHeight="1" x14ac:dyDescent="0.2">
      <c r="A1" s="1262" t="s">
        <v>1145</v>
      </c>
      <c r="B1" s="1262"/>
      <c r="C1" s="1262"/>
      <c r="D1" s="1262"/>
      <c r="E1" s="1262"/>
      <c r="F1" s="1009"/>
    </row>
    <row r="2" spans="1:6" x14ac:dyDescent="0.2">
      <c r="E2" s="158"/>
    </row>
    <row r="3" spans="1:6" x14ac:dyDescent="0.2">
      <c r="E3" s="158"/>
    </row>
    <row r="4" spans="1:6" s="60" customFormat="1" x14ac:dyDescent="0.2">
      <c r="A4" s="81"/>
      <c r="B4" s="1263" t="s">
        <v>73</v>
      </c>
      <c r="C4" s="1263"/>
      <c r="D4" s="1263"/>
      <c r="E4" s="1263"/>
      <c r="F4" s="81"/>
    </row>
    <row r="5" spans="1:6" s="60" customFormat="1" x14ac:dyDescent="0.2">
      <c r="A5" s="81"/>
      <c r="B5" s="1464" t="s">
        <v>481</v>
      </c>
      <c r="C5" s="1464"/>
      <c r="D5" s="1464"/>
      <c r="E5" s="1464"/>
      <c r="F5" s="81"/>
    </row>
    <row r="6" spans="1:6" s="60" customFormat="1" ht="12.75" customHeight="1" x14ac:dyDescent="0.2">
      <c r="A6" s="81"/>
      <c r="B6" s="1474" t="s">
        <v>1092</v>
      </c>
      <c r="C6" s="1474"/>
      <c r="D6" s="1474"/>
      <c r="E6" s="1474"/>
    </row>
    <row r="7" spans="1:6" s="60" customFormat="1" x14ac:dyDescent="0.2">
      <c r="A7" s="81"/>
      <c r="B7" s="1264" t="s">
        <v>210</v>
      </c>
      <c r="C7" s="1283"/>
      <c r="D7" s="1264"/>
      <c r="E7" s="1283"/>
      <c r="F7" s="81"/>
    </row>
    <row r="8" spans="1:6" s="60" customFormat="1" ht="12.75" customHeight="1" x14ac:dyDescent="0.2">
      <c r="A8" s="1266" t="s">
        <v>53</v>
      </c>
      <c r="B8" s="1267" t="s">
        <v>54</v>
      </c>
      <c r="C8" s="1287" t="s">
        <v>55</v>
      </c>
      <c r="D8" s="1475" t="s">
        <v>56</v>
      </c>
      <c r="E8" s="1281" t="s">
        <v>57</v>
      </c>
    </row>
    <row r="9" spans="1:6" s="60" customFormat="1" ht="12.75" customHeight="1" x14ac:dyDescent="0.2">
      <c r="A9" s="1266"/>
      <c r="B9" s="1267"/>
      <c r="C9" s="1288"/>
      <c r="D9" s="1475"/>
      <c r="E9" s="1282"/>
    </row>
    <row r="10" spans="1:6" s="61" customFormat="1" ht="36.6" customHeight="1" x14ac:dyDescent="0.2">
      <c r="A10" s="1266"/>
      <c r="B10" s="82" t="s">
        <v>58</v>
      </c>
      <c r="C10" s="831" t="s">
        <v>61</v>
      </c>
      <c r="D10" s="264" t="s">
        <v>62</v>
      </c>
      <c r="E10" s="833" t="s">
        <v>61</v>
      </c>
    </row>
    <row r="11" spans="1:6" ht="11.45" customHeight="1" x14ac:dyDescent="0.2">
      <c r="A11" s="803">
        <v>1</v>
      </c>
      <c r="B11" s="86" t="s">
        <v>22</v>
      </c>
      <c r="C11" s="87"/>
      <c r="D11" s="69" t="s">
        <v>23</v>
      </c>
      <c r="E11" s="205"/>
      <c r="F11" s="5"/>
    </row>
    <row r="12" spans="1:6" x14ac:dyDescent="0.2">
      <c r="A12" s="804">
        <f t="shared" ref="A12:A54" si="0">A11+1</f>
        <v>2</v>
      </c>
      <c r="B12" s="88" t="s">
        <v>33</v>
      </c>
      <c r="C12" s="134"/>
      <c r="D12" s="70" t="s">
        <v>165</v>
      </c>
      <c r="E12" s="206">
        <f>'Intézm kötelező-nem kötelező'!D47+'Intézm kötelező-nem kötelező'!E47</f>
        <v>34800</v>
      </c>
      <c r="F12" s="5"/>
    </row>
    <row r="13" spans="1:6" x14ac:dyDescent="0.2">
      <c r="A13" s="804">
        <f t="shared" si="0"/>
        <v>3</v>
      </c>
      <c r="B13" s="88" t="s">
        <v>34</v>
      </c>
      <c r="C13" s="134">
        <v>0</v>
      </c>
      <c r="D13" s="70" t="s">
        <v>166</v>
      </c>
      <c r="E13" s="206">
        <f>'Intézm kötelező-nem kötelező'!F47+'Intézm kötelező-nem kötelező'!G47</f>
        <v>4650</v>
      </c>
      <c r="F13" s="5"/>
    </row>
    <row r="14" spans="1:6" x14ac:dyDescent="0.2">
      <c r="A14" s="804">
        <f t="shared" si="0"/>
        <v>4</v>
      </c>
      <c r="B14" s="88" t="s">
        <v>750</v>
      </c>
      <c r="C14" s="134">
        <f>'Intézm kötelező-nem kötelező'!AA47+'Intézm kötelező-nem kötelező'!AB47</f>
        <v>0</v>
      </c>
      <c r="D14" s="70" t="s">
        <v>167</v>
      </c>
      <c r="E14" s="206">
        <f>'Intézm kötelező-nem kötelező'!H47+'Intézm kötelező-nem kötelező'!I47</f>
        <v>23000</v>
      </c>
      <c r="F14" s="5"/>
    </row>
    <row r="15" spans="1:6" ht="12" customHeight="1" x14ac:dyDescent="0.2">
      <c r="A15" s="804">
        <f t="shared" si="0"/>
        <v>5</v>
      </c>
      <c r="B15" s="65"/>
      <c r="C15" s="134"/>
      <c r="D15" s="70"/>
      <c r="E15" s="469"/>
      <c r="F15" s="5"/>
    </row>
    <row r="16" spans="1:6" x14ac:dyDescent="0.2">
      <c r="A16" s="804">
        <f t="shared" si="0"/>
        <v>6</v>
      </c>
      <c r="B16" s="88" t="s">
        <v>35</v>
      </c>
      <c r="C16" s="134">
        <f>'Intézm kötelező-nem kötelező'!AG47+'Intézm kötelező-nem kötelező'!AH47</f>
        <v>0</v>
      </c>
      <c r="D16" s="70" t="s">
        <v>26</v>
      </c>
      <c r="E16" s="364"/>
      <c r="F16" s="5"/>
    </row>
    <row r="17" spans="1:8" x14ac:dyDescent="0.2">
      <c r="A17" s="804">
        <f t="shared" si="0"/>
        <v>7</v>
      </c>
      <c r="B17" s="88"/>
      <c r="C17" s="134"/>
      <c r="D17" s="70" t="s">
        <v>28</v>
      </c>
      <c r="E17" s="208"/>
      <c r="F17" s="5"/>
    </row>
    <row r="18" spans="1:8" x14ac:dyDescent="0.2">
      <c r="A18" s="804">
        <f t="shared" si="0"/>
        <v>8</v>
      </c>
      <c r="B18" s="88" t="s">
        <v>36</v>
      </c>
      <c r="C18" s="134">
        <v>0</v>
      </c>
      <c r="D18" s="70" t="s">
        <v>270</v>
      </c>
      <c r="E18" s="208">
        <f>'Intézm kötelező-nem kötelező'!J47+'Intézm kötelező-nem kötelező'!K47</f>
        <v>0</v>
      </c>
      <c r="F18" s="5"/>
    </row>
    <row r="19" spans="1:8" x14ac:dyDescent="0.2">
      <c r="A19" s="804">
        <f t="shared" si="0"/>
        <v>9</v>
      </c>
      <c r="B19" s="91" t="s">
        <v>37</v>
      </c>
      <c r="C19" s="160"/>
      <c r="D19" s="70" t="s">
        <v>269</v>
      </c>
      <c r="E19" s="208">
        <f>'Intézm kötelező-nem kötelező'!L47+'Intézm kötelező-nem kötelező'!M47</f>
        <v>0</v>
      </c>
      <c r="F19" s="5"/>
    </row>
    <row r="20" spans="1:8" x14ac:dyDescent="0.2">
      <c r="A20" s="804">
        <f t="shared" si="0"/>
        <v>10</v>
      </c>
      <c r="B20" s="57" t="s">
        <v>144</v>
      </c>
      <c r="C20" s="160">
        <f>'Intézm kötelező-nem kötelező'!AC47+'Intézm kötelező-nem kötelező'!AD47</f>
        <v>1000</v>
      </c>
      <c r="D20" s="70" t="s">
        <v>493</v>
      </c>
      <c r="E20" s="208">
        <f>'Intézm kötelező-nem kötelező'!N47+'Intézm kötelező-nem kötelező'!O47</f>
        <v>0</v>
      </c>
      <c r="F20" s="5"/>
    </row>
    <row r="21" spans="1:8" x14ac:dyDescent="0.2">
      <c r="A21" s="804">
        <f t="shared" si="0"/>
        <v>11</v>
      </c>
      <c r="C21" s="464"/>
      <c r="D21" s="70" t="s">
        <v>262</v>
      </c>
      <c r="E21" s="208"/>
      <c r="F21" s="5"/>
    </row>
    <row r="22" spans="1:8" s="62" customFormat="1" x14ac:dyDescent="0.2">
      <c r="A22" s="804">
        <f t="shared" si="0"/>
        <v>12</v>
      </c>
      <c r="B22" s="78" t="s">
        <v>39</v>
      </c>
      <c r="C22" s="160">
        <f>'Intézm kötelező-nem kötelező'!AI47+'Intézm kötelező-nem kötelező'!AJ47</f>
        <v>0</v>
      </c>
      <c r="D22" s="70" t="s">
        <v>263</v>
      </c>
      <c r="E22" s="208"/>
    </row>
    <row r="23" spans="1:8" s="62" customFormat="1" x14ac:dyDescent="0.2">
      <c r="A23" s="804">
        <f t="shared" si="0"/>
        <v>13</v>
      </c>
      <c r="B23" s="78" t="s">
        <v>40</v>
      </c>
      <c r="C23" s="464"/>
      <c r="D23" s="92"/>
      <c r="E23" s="208"/>
    </row>
    <row r="24" spans="1:8" x14ac:dyDescent="0.2">
      <c r="A24" s="804">
        <f t="shared" si="0"/>
        <v>14</v>
      </c>
      <c r="B24" s="88" t="s">
        <v>41</v>
      </c>
      <c r="C24" s="577"/>
      <c r="D24" s="93" t="s">
        <v>63</v>
      </c>
      <c r="E24" s="209">
        <f>SUM(E12:E22)</f>
        <v>62450</v>
      </c>
      <c r="F24" s="5"/>
    </row>
    <row r="25" spans="1:8" x14ac:dyDescent="0.2">
      <c r="A25" s="804">
        <f t="shared" si="0"/>
        <v>15</v>
      </c>
      <c r="B25" s="88" t="s">
        <v>42</v>
      </c>
      <c r="C25" s="464"/>
      <c r="D25" s="92"/>
      <c r="E25" s="208"/>
      <c r="F25" s="5"/>
      <c r="H25" s="137"/>
    </row>
    <row r="26" spans="1:8" x14ac:dyDescent="0.2">
      <c r="A26" s="804">
        <f t="shared" si="0"/>
        <v>16</v>
      </c>
      <c r="B26" s="57" t="s">
        <v>43</v>
      </c>
      <c r="C26" s="578"/>
      <c r="D26" s="71" t="s">
        <v>32</v>
      </c>
      <c r="E26" s="208"/>
      <c r="F26" s="5"/>
    </row>
    <row r="27" spans="1:8" x14ac:dyDescent="0.2">
      <c r="A27" s="804">
        <f t="shared" si="0"/>
        <v>17</v>
      </c>
      <c r="B27" s="88" t="s">
        <v>44</v>
      </c>
      <c r="C27" s="465"/>
      <c r="D27" s="70" t="s">
        <v>200</v>
      </c>
      <c r="E27" s="208">
        <f>'felhalm. kiad.  '!G97</f>
        <v>1300</v>
      </c>
      <c r="F27" s="5"/>
    </row>
    <row r="28" spans="1:8" x14ac:dyDescent="0.2">
      <c r="A28" s="804">
        <f t="shared" si="0"/>
        <v>18</v>
      </c>
      <c r="B28" s="88"/>
      <c r="C28" s="465"/>
      <c r="D28" s="70" t="s">
        <v>29</v>
      </c>
      <c r="E28" s="208">
        <v>0</v>
      </c>
      <c r="F28" s="5"/>
    </row>
    <row r="29" spans="1:8" x14ac:dyDescent="0.2">
      <c r="A29" s="804">
        <f t="shared" si="0"/>
        <v>19</v>
      </c>
      <c r="B29" s="78" t="s">
        <v>47</v>
      </c>
      <c r="C29" s="134">
        <f>'Intézm kötelező-nem kötelező'!AE47+'Intézm kötelező-nem kötelező'!AF47</f>
        <v>0</v>
      </c>
      <c r="D29" s="70" t="s">
        <v>30</v>
      </c>
      <c r="E29" s="208"/>
      <c r="F29" s="5"/>
    </row>
    <row r="30" spans="1:8" s="62" customFormat="1" x14ac:dyDescent="0.2">
      <c r="A30" s="804">
        <f t="shared" si="0"/>
        <v>20</v>
      </c>
      <c r="B30" s="78" t="s">
        <v>45</v>
      </c>
      <c r="C30" s="134">
        <f>'Intézm kötelező-nem kötelező'!AG47+'Intézm kötelező-nem kötelező'!AH47</f>
        <v>0</v>
      </c>
      <c r="D30" s="70" t="s">
        <v>271</v>
      </c>
      <c r="E30" s="208">
        <f>'Intézm kötelező-nem kötelező'!R47+'Intézm kötelező-nem kötelező'!S47</f>
        <v>0</v>
      </c>
      <c r="G30" s="293"/>
    </row>
    <row r="31" spans="1:8" x14ac:dyDescent="0.2">
      <c r="A31" s="804">
        <f t="shared" si="0"/>
        <v>21</v>
      </c>
      <c r="C31" s="134"/>
      <c r="D31" s="70" t="s">
        <v>268</v>
      </c>
      <c r="E31" s="208">
        <f>'Intézm kötelező-nem kötelező'!T47+'Intézm kötelező-nem kötelező'!U47</f>
        <v>0</v>
      </c>
      <c r="F31" s="5"/>
    </row>
    <row r="32" spans="1:8" s="6" customFormat="1" x14ac:dyDescent="0.2">
      <c r="A32" s="804">
        <f t="shared" si="0"/>
        <v>22</v>
      </c>
      <c r="B32" s="95" t="s">
        <v>49</v>
      </c>
      <c r="C32" s="322">
        <f>C14+C20+C29</f>
        <v>1000</v>
      </c>
      <c r="D32" s="70" t="s">
        <v>264</v>
      </c>
      <c r="E32" s="208"/>
    </row>
    <row r="33" spans="1:6" x14ac:dyDescent="0.2">
      <c r="A33" s="804">
        <f t="shared" si="0"/>
        <v>23</v>
      </c>
      <c r="B33" s="96" t="s">
        <v>64</v>
      </c>
      <c r="C33" s="162">
        <f>C16+C22+C30</f>
        <v>0</v>
      </c>
      <c r="D33" s="97" t="s">
        <v>65</v>
      </c>
      <c r="E33" s="210">
        <f>SUM(E27:E31)</f>
        <v>1300</v>
      </c>
      <c r="F33" s="108"/>
    </row>
    <row r="34" spans="1:6" x14ac:dyDescent="0.2">
      <c r="A34" s="804">
        <f t="shared" si="0"/>
        <v>24</v>
      </c>
      <c r="B34" s="98" t="s">
        <v>48</v>
      </c>
      <c r="C34" s="163">
        <f>C32+C33</f>
        <v>1000</v>
      </c>
      <c r="D34" s="99" t="s">
        <v>66</v>
      </c>
      <c r="E34" s="189">
        <f>E24+E33</f>
        <v>63750</v>
      </c>
      <c r="F34" s="108"/>
    </row>
    <row r="35" spans="1:6" x14ac:dyDescent="0.2">
      <c r="A35" s="804">
        <f t="shared" si="0"/>
        <v>25</v>
      </c>
      <c r="B35" s="100"/>
      <c r="C35" s="363"/>
      <c r="D35" s="92"/>
      <c r="E35" s="364"/>
      <c r="F35" s="5"/>
    </row>
    <row r="36" spans="1:6" x14ac:dyDescent="0.2">
      <c r="A36" s="804">
        <f t="shared" si="0"/>
        <v>26</v>
      </c>
      <c r="B36" s="100"/>
      <c r="C36" s="363"/>
      <c r="D36" s="93"/>
      <c r="E36" s="574"/>
      <c r="F36" s="5"/>
    </row>
    <row r="37" spans="1:6" s="6" customFormat="1" x14ac:dyDescent="0.2">
      <c r="A37" s="804">
        <f t="shared" si="0"/>
        <v>27</v>
      </c>
      <c r="B37" s="100"/>
      <c r="C37" s="363"/>
      <c r="D37" s="92"/>
      <c r="E37" s="364"/>
    </row>
    <row r="38" spans="1:6" s="6" customFormat="1" x14ac:dyDescent="0.2">
      <c r="A38" s="804">
        <f t="shared" si="0"/>
        <v>28</v>
      </c>
      <c r="B38" s="64" t="s">
        <v>50</v>
      </c>
      <c r="C38" s="578"/>
      <c r="D38" s="71" t="s">
        <v>31</v>
      </c>
      <c r="E38" s="450"/>
    </row>
    <row r="39" spans="1:6" s="6" customFormat="1" ht="12" customHeight="1" x14ac:dyDescent="0.2">
      <c r="A39" s="804">
        <f t="shared" si="0"/>
        <v>29</v>
      </c>
      <c r="B39" s="68" t="s">
        <v>473</v>
      </c>
      <c r="C39" s="578"/>
      <c r="D39" s="101" t="s">
        <v>4</v>
      </c>
      <c r="E39" s="575"/>
    </row>
    <row r="40" spans="1:6" s="6" customFormat="1" x14ac:dyDescent="0.2">
      <c r="A40" s="804">
        <f t="shared" si="0"/>
        <v>30</v>
      </c>
      <c r="B40" s="78" t="s">
        <v>508</v>
      </c>
      <c r="C40" s="578"/>
      <c r="D40" s="229" t="s">
        <v>3</v>
      </c>
      <c r="E40" s="450"/>
    </row>
    <row r="41" spans="1:6" x14ac:dyDescent="0.2">
      <c r="A41" s="804">
        <f t="shared" si="0"/>
        <v>31</v>
      </c>
      <c r="B41" s="58" t="s">
        <v>475</v>
      </c>
      <c r="C41" s="579"/>
      <c r="D41" s="70" t="s">
        <v>5</v>
      </c>
      <c r="E41" s="450"/>
      <c r="F41" s="5"/>
    </row>
    <row r="42" spans="1:6" x14ac:dyDescent="0.2">
      <c r="A42" s="804">
        <f t="shared" si="0"/>
        <v>32</v>
      </c>
      <c r="B42" s="58" t="s">
        <v>157</v>
      </c>
      <c r="C42" s="465"/>
      <c r="D42" s="70" t="s">
        <v>6</v>
      </c>
      <c r="E42" s="450"/>
      <c r="F42" s="5"/>
    </row>
    <row r="43" spans="1:6" x14ac:dyDescent="0.2">
      <c r="A43" s="804">
        <f t="shared" si="0"/>
        <v>33</v>
      </c>
      <c r="B43" s="227" t="s">
        <v>158</v>
      </c>
      <c r="C43" s="134">
        <v>4856</v>
      </c>
      <c r="D43" s="70" t="s">
        <v>7</v>
      </c>
      <c r="E43" s="450"/>
      <c r="F43" s="5"/>
    </row>
    <row r="44" spans="1:6" x14ac:dyDescent="0.2">
      <c r="A44" s="804">
        <f t="shared" si="0"/>
        <v>34</v>
      </c>
      <c r="B44" s="227" t="s">
        <v>504</v>
      </c>
      <c r="C44" s="134">
        <v>0</v>
      </c>
      <c r="D44" s="70"/>
      <c r="E44" s="450"/>
      <c r="F44" s="5"/>
    </row>
    <row r="45" spans="1:6" x14ac:dyDescent="0.2">
      <c r="A45" s="804">
        <f t="shared" si="0"/>
        <v>35</v>
      </c>
      <c r="B45" s="59" t="s">
        <v>476</v>
      </c>
      <c r="C45" s="134"/>
      <c r="D45" s="70" t="s">
        <v>8</v>
      </c>
      <c r="E45" s="364"/>
      <c r="F45" s="5"/>
    </row>
    <row r="46" spans="1:6" x14ac:dyDescent="0.2">
      <c r="A46" s="804">
        <f t="shared" si="0"/>
        <v>36</v>
      </c>
      <c r="B46" s="59" t="s">
        <v>477</v>
      </c>
      <c r="C46" s="134"/>
      <c r="D46" s="70" t="s">
        <v>9</v>
      </c>
      <c r="E46" s="364"/>
      <c r="F46" s="5"/>
    </row>
    <row r="47" spans="1:6" x14ac:dyDescent="0.2">
      <c r="A47" s="804">
        <f t="shared" si="0"/>
        <v>37</v>
      </c>
      <c r="B47" s="58" t="s">
        <v>161</v>
      </c>
      <c r="C47" s="134"/>
      <c r="D47" s="70" t="s">
        <v>10</v>
      </c>
      <c r="E47" s="364"/>
      <c r="F47" s="5"/>
    </row>
    <row r="48" spans="1:6" x14ac:dyDescent="0.2">
      <c r="A48" s="804">
        <f t="shared" si="0"/>
        <v>38</v>
      </c>
      <c r="B48" s="227" t="s">
        <v>162</v>
      </c>
      <c r="C48" s="134">
        <f>E24-(C34+C43+C44)</f>
        <v>56594</v>
      </c>
      <c r="D48" s="70" t="s">
        <v>11</v>
      </c>
      <c r="E48" s="364"/>
      <c r="F48" s="5"/>
    </row>
    <row r="49" spans="1:6" x14ac:dyDescent="0.2">
      <c r="A49" s="804">
        <f t="shared" si="0"/>
        <v>39</v>
      </c>
      <c r="B49" s="227" t="s">
        <v>163</v>
      </c>
      <c r="C49" s="134">
        <f>E33-C33</f>
        <v>1300</v>
      </c>
      <c r="D49" s="70" t="s">
        <v>12</v>
      </c>
      <c r="E49" s="364"/>
      <c r="F49" s="5"/>
    </row>
    <row r="50" spans="1:6" x14ac:dyDescent="0.2">
      <c r="A50" s="804">
        <f t="shared" si="0"/>
        <v>40</v>
      </c>
      <c r="B50" s="58" t="s">
        <v>1</v>
      </c>
      <c r="C50" s="465"/>
      <c r="D50" s="70" t="s">
        <v>13</v>
      </c>
      <c r="E50" s="364"/>
      <c r="F50" s="5"/>
    </row>
    <row r="51" spans="1:6" x14ac:dyDescent="0.2">
      <c r="A51" s="804">
        <f t="shared" si="0"/>
        <v>41</v>
      </c>
      <c r="B51" s="58"/>
      <c r="C51" s="465"/>
      <c r="D51" s="70" t="s">
        <v>14</v>
      </c>
      <c r="E51" s="364"/>
      <c r="F51" s="5"/>
    </row>
    <row r="52" spans="1:6" x14ac:dyDescent="0.2">
      <c r="A52" s="804">
        <f t="shared" si="0"/>
        <v>42</v>
      </c>
      <c r="B52" s="58"/>
      <c r="C52" s="465"/>
      <c r="D52" s="70" t="s">
        <v>15</v>
      </c>
      <c r="E52" s="364"/>
      <c r="F52" s="5"/>
    </row>
    <row r="53" spans="1:6" ht="12" thickBot="1" x14ac:dyDescent="0.25">
      <c r="A53" s="806">
        <f t="shared" si="0"/>
        <v>43</v>
      </c>
      <c r="B53" s="98" t="s">
        <v>272</v>
      </c>
      <c r="C53" s="225">
        <f>SUM(C39:C51)</f>
        <v>62750</v>
      </c>
      <c r="D53" s="64" t="s">
        <v>265</v>
      </c>
      <c r="E53" s="189">
        <f>SUM(E39:E52)</f>
        <v>0</v>
      </c>
      <c r="F53" s="5"/>
    </row>
    <row r="54" spans="1:6" ht="12" thickBot="1" x14ac:dyDescent="0.25">
      <c r="A54" s="342">
        <f t="shared" si="0"/>
        <v>44</v>
      </c>
      <c r="B54" s="375" t="s">
        <v>267</v>
      </c>
      <c r="C54" s="294">
        <f>C34+C53</f>
        <v>63750</v>
      </c>
      <c r="D54" s="144" t="s">
        <v>266</v>
      </c>
      <c r="E54" s="296">
        <f>E34+E53</f>
        <v>63750</v>
      </c>
      <c r="F54" s="5"/>
    </row>
    <row r="55" spans="1:6" x14ac:dyDescent="0.2">
      <c r="B55" s="103"/>
      <c r="C55" s="102"/>
      <c r="D55" s="102"/>
      <c r="E55" s="107"/>
    </row>
  </sheetData>
  <mergeCells count="10">
    <mergeCell ref="E8:E9"/>
    <mergeCell ref="A8:A10"/>
    <mergeCell ref="B8:B9"/>
    <mergeCell ref="D8:D9"/>
    <mergeCell ref="C8:C9"/>
    <mergeCell ref="A1:E1"/>
    <mergeCell ref="B7:E7"/>
    <mergeCell ref="B4:E4"/>
    <mergeCell ref="B5:E5"/>
    <mergeCell ref="B6:E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U47"/>
  <sheetViews>
    <sheetView zoomScale="120" workbookViewId="0">
      <selection activeCell="B1" sqref="B1:F1"/>
    </sheetView>
  </sheetViews>
  <sheetFormatPr defaultColWidth="9.140625" defaultRowHeight="11.25" x14ac:dyDescent="0.2"/>
  <cols>
    <col min="1" max="1" width="4.85546875" style="78" customWidth="1"/>
    <col min="2" max="2" width="43.5703125" style="78" customWidth="1"/>
    <col min="3" max="3" width="11.28515625" style="79" customWidth="1"/>
    <col min="4" max="4" width="32.42578125" style="79" customWidth="1"/>
    <col min="5" max="5" width="14.5703125" style="79" customWidth="1"/>
    <col min="6" max="21" width="9.140625" style="78"/>
    <col min="22" max="16384" width="9.140625" style="5"/>
  </cols>
  <sheetData>
    <row r="1" spans="1:21" ht="12.75" customHeight="1" x14ac:dyDescent="0.2">
      <c r="B1" s="1262" t="s">
        <v>1128</v>
      </c>
      <c r="C1" s="1262"/>
      <c r="D1" s="1262"/>
      <c r="E1" s="1262"/>
      <c r="F1" s="1262"/>
    </row>
    <row r="2" spans="1:21" x14ac:dyDescent="0.2">
      <c r="B2" s="239"/>
      <c r="E2" s="80"/>
    </row>
    <row r="3" spans="1:21" s="60" customFormat="1" x14ac:dyDescent="0.2">
      <c r="A3" s="81"/>
      <c r="B3" s="1263" t="s">
        <v>51</v>
      </c>
      <c r="C3" s="1263"/>
      <c r="D3" s="1263"/>
      <c r="E3" s="1263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s="60" customFormat="1" x14ac:dyDescent="0.2">
      <c r="A4" s="81"/>
      <c r="B4" s="1263" t="s">
        <v>1095</v>
      </c>
      <c r="C4" s="1263"/>
      <c r="D4" s="1263"/>
      <c r="E4" s="1263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s="60" customFormat="1" ht="12.75" customHeight="1" x14ac:dyDescent="0.2">
      <c r="A5" s="1274" t="s">
        <v>213</v>
      </c>
      <c r="B5" s="1274"/>
      <c r="C5" s="1274"/>
      <c r="D5" s="1274"/>
      <c r="E5" s="1275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s="60" customFormat="1" ht="12.75" customHeight="1" x14ac:dyDescent="0.2">
      <c r="A6" s="1276" t="s">
        <v>53</v>
      </c>
      <c r="B6" s="1277" t="s">
        <v>54</v>
      </c>
      <c r="C6" s="1279" t="s">
        <v>55</v>
      </c>
      <c r="D6" s="1278" t="s">
        <v>56</v>
      </c>
      <c r="E6" s="1281" t="s">
        <v>57</v>
      </c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21" s="60" customFormat="1" ht="12.75" customHeight="1" x14ac:dyDescent="0.2">
      <c r="A7" s="1276"/>
      <c r="B7" s="1277"/>
      <c r="C7" s="1280"/>
      <c r="D7" s="1278"/>
      <c r="E7" s="1282"/>
      <c r="F7" s="81"/>
      <c r="G7" s="81"/>
      <c r="H7" s="81"/>
      <c r="I7" s="81"/>
      <c r="J7" s="81"/>
      <c r="K7" s="81"/>
      <c r="L7" s="81"/>
      <c r="M7" s="81"/>
      <c r="N7" s="81"/>
      <c r="O7" s="81"/>
    </row>
    <row r="8" spans="1:21" s="61" customFormat="1" ht="36.6" customHeight="1" x14ac:dyDescent="0.2">
      <c r="A8" s="1276"/>
      <c r="B8" s="316" t="s">
        <v>58</v>
      </c>
      <c r="C8" s="317" t="s">
        <v>61</v>
      </c>
      <c r="D8" s="318" t="s">
        <v>62</v>
      </c>
      <c r="E8" s="1010" t="s">
        <v>61</v>
      </c>
      <c r="F8" s="553"/>
      <c r="G8" s="105"/>
      <c r="H8" s="105"/>
      <c r="I8" s="105"/>
      <c r="J8" s="105"/>
      <c r="K8" s="105"/>
      <c r="L8" s="105"/>
      <c r="M8" s="105"/>
      <c r="N8" s="105"/>
      <c r="O8" s="105"/>
    </row>
    <row r="9" spans="1:21" ht="11.45" customHeight="1" x14ac:dyDescent="0.2">
      <c r="A9" s="807">
        <v>1</v>
      </c>
      <c r="B9" s="319" t="s">
        <v>22</v>
      </c>
      <c r="C9" s="320"/>
      <c r="D9" s="321" t="s">
        <v>23</v>
      </c>
      <c r="E9" s="205"/>
      <c r="F9" s="104"/>
      <c r="P9" s="5"/>
      <c r="Q9" s="5"/>
      <c r="R9" s="5"/>
      <c r="S9" s="5"/>
      <c r="T9" s="5"/>
      <c r="U9" s="5"/>
    </row>
    <row r="10" spans="1:21" x14ac:dyDescent="0.2">
      <c r="A10" s="808">
        <f>A9+1</f>
        <v>2</v>
      </c>
      <c r="B10" s="33" t="s">
        <v>33</v>
      </c>
      <c r="C10" s="134"/>
      <c r="D10" s="218" t="s">
        <v>24</v>
      </c>
      <c r="E10" s="207">
        <f>Össz.önkor.mérleg.!E10</f>
        <v>957708</v>
      </c>
      <c r="F10" s="104"/>
      <c r="P10" s="5"/>
      <c r="Q10" s="5"/>
      <c r="R10" s="5"/>
      <c r="S10" s="5"/>
      <c r="T10" s="5"/>
      <c r="U10" s="5"/>
    </row>
    <row r="11" spans="1:21" x14ac:dyDescent="0.2">
      <c r="A11" s="808">
        <f t="shared" ref="A11:A46" si="0">A10+1</f>
        <v>3</v>
      </c>
      <c r="B11" s="33" t="s">
        <v>34</v>
      </c>
      <c r="C11" s="140">
        <f>Össz.önkor.mérleg.!C11</f>
        <v>525551</v>
      </c>
      <c r="D11" s="218" t="s">
        <v>25</v>
      </c>
      <c r="E11" s="207">
        <f>Össz.önkor.mérleg.!E11</f>
        <v>139367</v>
      </c>
      <c r="F11" s="104"/>
      <c r="P11" s="5"/>
      <c r="Q11" s="5"/>
      <c r="R11" s="5"/>
      <c r="S11" s="5"/>
      <c r="T11" s="5"/>
      <c r="U11" s="5"/>
    </row>
    <row r="12" spans="1:21" x14ac:dyDescent="0.2">
      <c r="A12" s="808">
        <f t="shared" si="0"/>
        <v>4</v>
      </c>
      <c r="B12" s="33" t="s">
        <v>496</v>
      </c>
      <c r="C12" s="140">
        <f>Össz.önkor.mérleg.!C12</f>
        <v>0</v>
      </c>
      <c r="D12" s="218" t="s">
        <v>27</v>
      </c>
      <c r="E12" s="207">
        <f>Össz.önkor.mérleg.!E12</f>
        <v>1501492</v>
      </c>
      <c r="F12" s="104"/>
      <c r="P12" s="5"/>
      <c r="Q12" s="5"/>
      <c r="R12" s="5"/>
      <c r="S12" s="5"/>
      <c r="T12" s="5"/>
      <c r="U12" s="5"/>
    </row>
    <row r="13" spans="1:21" ht="12" customHeight="1" x14ac:dyDescent="0.2">
      <c r="A13" s="808">
        <f t="shared" si="0"/>
        <v>5</v>
      </c>
      <c r="B13" s="33" t="s">
        <v>752</v>
      </c>
      <c r="C13" s="140">
        <f>Össz.önkor.mérleg.!C13</f>
        <v>39603</v>
      </c>
      <c r="D13" s="218"/>
      <c r="E13" s="206"/>
      <c r="F13" s="104"/>
      <c r="P13" s="5"/>
      <c r="Q13" s="5"/>
      <c r="R13" s="5"/>
      <c r="S13" s="5"/>
      <c r="T13" s="5"/>
      <c r="U13" s="5"/>
    </row>
    <row r="14" spans="1:21" x14ac:dyDescent="0.2">
      <c r="A14" s="808">
        <f t="shared" si="0"/>
        <v>6</v>
      </c>
      <c r="B14" s="33" t="s">
        <v>36</v>
      </c>
      <c r="C14" s="140">
        <f>Össz.önkor.mérleg.!C17</f>
        <v>1182874</v>
      </c>
      <c r="D14" s="218" t="s">
        <v>26</v>
      </c>
      <c r="E14" s="207">
        <f>Össz.önkor.mérleg.!E14</f>
        <v>16309</v>
      </c>
      <c r="F14" s="104"/>
      <c r="P14" s="5"/>
      <c r="Q14" s="5"/>
      <c r="R14" s="5"/>
      <c r="S14" s="5"/>
      <c r="T14" s="5"/>
      <c r="U14" s="5"/>
    </row>
    <row r="15" spans="1:21" x14ac:dyDescent="0.2">
      <c r="A15" s="808">
        <f t="shared" si="0"/>
        <v>7</v>
      </c>
      <c r="B15" s="33"/>
      <c r="C15" s="134"/>
      <c r="D15" s="218" t="s">
        <v>28</v>
      </c>
      <c r="E15" s="206"/>
      <c r="F15" s="104"/>
      <c r="P15" s="5"/>
      <c r="Q15" s="5"/>
      <c r="R15" s="5"/>
      <c r="S15" s="5"/>
      <c r="T15" s="5"/>
      <c r="U15" s="5"/>
    </row>
    <row r="16" spans="1:21" x14ac:dyDescent="0.2">
      <c r="A16" s="808">
        <f t="shared" si="0"/>
        <v>8</v>
      </c>
      <c r="B16" s="32" t="s">
        <v>38</v>
      </c>
      <c r="C16" s="160">
        <f>Össz.önkor.mérleg.!C20</f>
        <v>575864</v>
      </c>
      <c r="D16" s="218" t="s">
        <v>270</v>
      </c>
      <c r="E16" s="207">
        <f>Össz.önkor.mérleg.!E17</f>
        <v>6459</v>
      </c>
      <c r="F16" s="104"/>
      <c r="P16" s="5"/>
      <c r="Q16" s="5"/>
      <c r="R16" s="5"/>
      <c r="S16" s="5"/>
      <c r="T16" s="5"/>
      <c r="U16" s="5"/>
    </row>
    <row r="17" spans="1:21" x14ac:dyDescent="0.2">
      <c r="A17" s="808">
        <f t="shared" si="0"/>
        <v>9</v>
      </c>
      <c r="B17" s="300" t="s">
        <v>37</v>
      </c>
      <c r="C17" s="160"/>
      <c r="D17" s="218" t="s">
        <v>269</v>
      </c>
      <c r="E17" s="207">
        <f>Össz.önkor.mérleg.!E18</f>
        <v>95339</v>
      </c>
      <c r="F17" s="104"/>
      <c r="P17" s="5"/>
      <c r="Q17" s="5"/>
      <c r="R17" s="5"/>
      <c r="S17" s="5"/>
      <c r="T17" s="5"/>
      <c r="U17" s="5"/>
    </row>
    <row r="18" spans="1:21" x14ac:dyDescent="0.2">
      <c r="A18" s="808">
        <f t="shared" si="0"/>
        <v>10</v>
      </c>
      <c r="B18" s="300"/>
      <c r="C18" s="160"/>
      <c r="D18" s="218" t="s">
        <v>141</v>
      </c>
      <c r="E18" s="134">
        <f>Össz.önkor.mérleg.!E19</f>
        <v>119190</v>
      </c>
      <c r="F18" s="104"/>
      <c r="P18" s="5"/>
      <c r="Q18" s="5"/>
      <c r="R18" s="5"/>
      <c r="S18" s="5"/>
      <c r="T18" s="5"/>
      <c r="U18" s="5"/>
    </row>
    <row r="19" spans="1:21" x14ac:dyDescent="0.2">
      <c r="A19" s="808">
        <f t="shared" si="0"/>
        <v>11</v>
      </c>
      <c r="B19" s="32" t="s">
        <v>568</v>
      </c>
      <c r="C19" s="140">
        <f>Össz.önkor.mérleg.!C29</f>
        <v>5000</v>
      </c>
      <c r="D19" s="218" t="s">
        <v>262</v>
      </c>
      <c r="E19" s="207">
        <f>Össz.önkor.mérleg.!E20</f>
        <v>5000</v>
      </c>
      <c r="F19" s="104"/>
      <c r="P19" s="5"/>
      <c r="Q19" s="5"/>
      <c r="R19" s="5"/>
      <c r="S19" s="5"/>
      <c r="T19" s="5"/>
      <c r="U19" s="5"/>
    </row>
    <row r="20" spans="1:21" x14ac:dyDescent="0.2">
      <c r="A20" s="808">
        <f t="shared" si="0"/>
        <v>12</v>
      </c>
      <c r="B20" s="5"/>
      <c r="C20" s="160"/>
      <c r="D20" s="218" t="s">
        <v>263</v>
      </c>
      <c r="E20" s="207">
        <f>Össz.önkor.mérleg.!E21</f>
        <v>20000</v>
      </c>
      <c r="F20" s="104"/>
      <c r="P20" s="5"/>
      <c r="Q20" s="5"/>
      <c r="R20" s="5"/>
      <c r="S20" s="5"/>
      <c r="T20" s="5"/>
      <c r="U20" s="5"/>
    </row>
    <row r="21" spans="1:21" x14ac:dyDescent="0.2">
      <c r="A21" s="808">
        <f t="shared" si="0"/>
        <v>13</v>
      </c>
      <c r="B21" s="5"/>
      <c r="C21" s="160"/>
      <c r="D21" s="218"/>
      <c r="E21" s="206"/>
      <c r="F21" s="104"/>
      <c r="P21" s="5"/>
      <c r="Q21" s="5"/>
      <c r="R21" s="5"/>
      <c r="S21" s="5"/>
      <c r="T21" s="5"/>
      <c r="U21" s="5"/>
    </row>
    <row r="22" spans="1:21" s="62" customFormat="1" x14ac:dyDescent="0.2">
      <c r="A22" s="808">
        <f t="shared" si="0"/>
        <v>14</v>
      </c>
      <c r="B22" s="7" t="s">
        <v>49</v>
      </c>
      <c r="C22" s="322">
        <f>SUM(C11:C20)</f>
        <v>2328892</v>
      </c>
      <c r="D22" s="310" t="s">
        <v>63</v>
      </c>
      <c r="E22" s="209">
        <f>SUM(E10:E21)</f>
        <v>2860864</v>
      </c>
      <c r="F22" s="226"/>
      <c r="G22" s="106"/>
      <c r="H22" s="106"/>
      <c r="I22" s="106"/>
      <c r="J22" s="106"/>
      <c r="K22" s="106"/>
      <c r="L22" s="106"/>
      <c r="M22" s="106"/>
      <c r="N22" s="106"/>
      <c r="O22" s="106"/>
    </row>
    <row r="23" spans="1:21" s="62" customFormat="1" x14ac:dyDescent="0.2">
      <c r="A23" s="808">
        <f t="shared" si="0"/>
        <v>15</v>
      </c>
      <c r="B23" s="5"/>
      <c r="C23" s="160"/>
      <c r="D23" s="247"/>
      <c r="E23" s="208"/>
      <c r="F23" s="226"/>
      <c r="G23" s="106"/>
      <c r="H23" s="106"/>
      <c r="I23" s="106"/>
      <c r="J23" s="106"/>
      <c r="K23" s="106"/>
      <c r="L23" s="106"/>
      <c r="M23" s="106"/>
      <c r="N23" s="106"/>
      <c r="O23" s="106"/>
    </row>
    <row r="24" spans="1:21" x14ac:dyDescent="0.2">
      <c r="A24" s="808">
        <f t="shared" si="0"/>
        <v>16</v>
      </c>
      <c r="B24" s="323" t="s">
        <v>48</v>
      </c>
      <c r="C24" s="309">
        <f>SUM(C22:C23)</f>
        <v>2328892</v>
      </c>
      <c r="D24" s="312" t="s">
        <v>66</v>
      </c>
      <c r="E24" s="189">
        <f>SUM(E22:E23)</f>
        <v>2860864</v>
      </c>
      <c r="F24" s="104"/>
      <c r="P24" s="5"/>
      <c r="Q24" s="5"/>
      <c r="R24" s="5"/>
      <c r="S24" s="5"/>
      <c r="T24" s="5"/>
      <c r="U24" s="5"/>
    </row>
    <row r="25" spans="1:21" ht="12" thickBot="1" x14ac:dyDescent="0.25">
      <c r="A25" s="809">
        <f t="shared" si="0"/>
        <v>17</v>
      </c>
      <c r="B25" s="302"/>
      <c r="C25" s="381"/>
      <c r="D25" s="247"/>
      <c r="E25" s="208"/>
      <c r="F25" s="104"/>
      <c r="P25" s="5"/>
      <c r="Q25" s="5"/>
      <c r="R25" s="5"/>
      <c r="S25" s="5"/>
      <c r="T25" s="5"/>
      <c r="U25" s="5"/>
    </row>
    <row r="26" spans="1:21" ht="12" thickBot="1" x14ac:dyDescent="0.25">
      <c r="A26" s="809">
        <f t="shared" si="0"/>
        <v>18</v>
      </c>
      <c r="B26" s="398" t="s">
        <v>428</v>
      </c>
      <c r="C26" s="397">
        <f>C24-E24</f>
        <v>-531972</v>
      </c>
      <c r="D26" s="263"/>
      <c r="E26" s="208"/>
      <c r="F26" s="104"/>
      <c r="P26" s="5"/>
      <c r="Q26" s="5"/>
      <c r="R26" s="5"/>
      <c r="S26" s="5"/>
      <c r="T26" s="5"/>
      <c r="U26" s="5"/>
    </row>
    <row r="27" spans="1:21" x14ac:dyDescent="0.2">
      <c r="A27" s="809">
        <f t="shared" si="0"/>
        <v>19</v>
      </c>
      <c r="B27" s="1252" t="s">
        <v>753</v>
      </c>
      <c r="C27" s="263">
        <v>-76205</v>
      </c>
      <c r="D27" s="218"/>
      <c r="E27" s="208"/>
      <c r="F27" s="108"/>
      <c r="P27" s="5"/>
      <c r="Q27" s="5"/>
      <c r="R27" s="5"/>
      <c r="S27" s="5"/>
      <c r="T27" s="5"/>
      <c r="U27" s="5"/>
    </row>
    <row r="28" spans="1:21" x14ac:dyDescent="0.2">
      <c r="A28" s="809">
        <f t="shared" si="0"/>
        <v>20</v>
      </c>
      <c r="B28" s="263" t="s">
        <v>50</v>
      </c>
      <c r="C28" s="263"/>
      <c r="D28" s="311" t="s">
        <v>31</v>
      </c>
      <c r="E28" s="208"/>
      <c r="F28" s="108"/>
      <c r="P28" s="5"/>
      <c r="Q28" s="5"/>
      <c r="R28" s="5"/>
      <c r="S28" s="5"/>
      <c r="T28" s="5"/>
      <c r="U28" s="5"/>
    </row>
    <row r="29" spans="1:21" s="62" customFormat="1" x14ac:dyDescent="0.2">
      <c r="A29" s="809">
        <f t="shared" si="0"/>
        <v>21</v>
      </c>
      <c r="B29" s="324" t="s">
        <v>473</v>
      </c>
      <c r="C29" s="263"/>
      <c r="D29" s="313" t="s">
        <v>4</v>
      </c>
      <c r="E29" s="208"/>
      <c r="F29" s="250"/>
      <c r="G29" s="106"/>
      <c r="H29" s="106"/>
      <c r="I29" s="106"/>
      <c r="J29" s="106"/>
      <c r="K29" s="106"/>
      <c r="L29" s="106"/>
      <c r="M29" s="106"/>
      <c r="N29" s="106"/>
      <c r="O29" s="106"/>
    </row>
    <row r="30" spans="1:21" ht="21" x14ac:dyDescent="0.2">
      <c r="A30" s="809">
        <f t="shared" si="0"/>
        <v>22</v>
      </c>
      <c r="B30" s="341" t="s">
        <v>640</v>
      </c>
      <c r="C30" s="219">
        <f>Össz.önkor.mérleg.!C41</f>
        <v>0</v>
      </c>
      <c r="D30" s="517" t="s">
        <v>3</v>
      </c>
      <c r="E30" s="138">
        <f>Össz.önkor.mérleg.!E41</f>
        <v>194474</v>
      </c>
      <c r="F30" s="108"/>
      <c r="P30" s="5"/>
      <c r="Q30" s="5"/>
      <c r="R30" s="5"/>
      <c r="S30" s="5"/>
      <c r="T30" s="5"/>
      <c r="U30" s="5"/>
    </row>
    <row r="31" spans="1:21" x14ac:dyDescent="0.2">
      <c r="A31" s="809">
        <f t="shared" si="0"/>
        <v>23</v>
      </c>
      <c r="B31" s="5" t="s">
        <v>528</v>
      </c>
      <c r="C31" s="219">
        <f>-'felhalm. mérleg'!C33</f>
        <v>0</v>
      </c>
      <c r="D31" s="108"/>
      <c r="E31" s="208"/>
      <c r="F31" s="108"/>
      <c r="P31" s="5"/>
      <c r="Q31" s="5"/>
      <c r="R31" s="5"/>
      <c r="S31" s="5"/>
      <c r="T31" s="5"/>
      <c r="U31" s="5"/>
    </row>
    <row r="32" spans="1:21" s="6" customFormat="1" x14ac:dyDescent="0.2">
      <c r="A32" s="809">
        <f t="shared" si="0"/>
        <v>24</v>
      </c>
      <c r="B32" s="140" t="s">
        <v>435</v>
      </c>
      <c r="C32" s="315">
        <v>0</v>
      </c>
      <c r="D32" s="218" t="s">
        <v>5</v>
      </c>
      <c r="E32" s="208"/>
      <c r="F32" s="223"/>
      <c r="G32" s="103"/>
      <c r="H32" s="103"/>
      <c r="I32" s="103"/>
      <c r="J32" s="103"/>
      <c r="K32" s="103"/>
      <c r="L32" s="103"/>
      <c r="M32" s="103"/>
      <c r="N32" s="103"/>
      <c r="O32" s="103"/>
    </row>
    <row r="33" spans="1:21" x14ac:dyDescent="0.2">
      <c r="A33" s="809">
        <f t="shared" si="0"/>
        <v>25</v>
      </c>
      <c r="B33" s="140" t="s">
        <v>474</v>
      </c>
      <c r="C33" s="134"/>
      <c r="D33" s="218" t="s">
        <v>6</v>
      </c>
      <c r="E33" s="210"/>
      <c r="F33" s="108"/>
      <c r="P33" s="5"/>
      <c r="Q33" s="5"/>
      <c r="R33" s="5"/>
      <c r="S33" s="5"/>
      <c r="T33" s="5"/>
      <c r="U33" s="5"/>
    </row>
    <row r="34" spans="1:21" x14ac:dyDescent="0.2">
      <c r="A34" s="809">
        <f t="shared" si="0"/>
        <v>26</v>
      </c>
      <c r="B34" s="140" t="s">
        <v>437</v>
      </c>
      <c r="C34" s="134">
        <f>'pü.mérleg Önkorm.'!C44-'felhalm. mérleg'!C36+'pü.mérleg Hivatal'!D43+'püm. GAMESZ. '!C43+püm.Brunszvik!C43+'püm-TASZII.'!C43+'püm Festetics'!C43</f>
        <v>321989</v>
      </c>
      <c r="D34" s="218" t="s">
        <v>7</v>
      </c>
      <c r="E34" s="189"/>
      <c r="F34" s="108"/>
      <c r="P34" s="5"/>
      <c r="Q34" s="5"/>
      <c r="R34" s="5"/>
      <c r="S34" s="5"/>
      <c r="T34" s="5"/>
      <c r="U34" s="5"/>
    </row>
    <row r="35" spans="1:21" x14ac:dyDescent="0.2">
      <c r="A35" s="809">
        <f t="shared" si="0"/>
        <v>27</v>
      </c>
      <c r="B35" s="140" t="s">
        <v>732</v>
      </c>
      <c r="C35" s="134">
        <f>'pü.mérleg Önkorm.'!C45-'felhalm. mérleg'!C37</f>
        <v>480662</v>
      </c>
      <c r="D35" s="218"/>
      <c r="E35" s="189"/>
      <c r="F35" s="108"/>
      <c r="P35" s="5"/>
      <c r="Q35" s="5"/>
      <c r="R35" s="5"/>
      <c r="S35" s="5"/>
      <c r="T35" s="5"/>
      <c r="U35" s="5"/>
    </row>
    <row r="36" spans="1:21" x14ac:dyDescent="0.2">
      <c r="A36" s="809">
        <f t="shared" si="0"/>
        <v>28</v>
      </c>
      <c r="B36" s="140" t="s">
        <v>729</v>
      </c>
      <c r="C36" s="134">
        <f>Össz.önkor.mérleg.!C46</f>
        <v>0</v>
      </c>
      <c r="D36" s="218"/>
      <c r="E36" s="189"/>
      <c r="F36" s="108"/>
      <c r="P36" s="5"/>
      <c r="Q36" s="5"/>
      <c r="R36" s="5"/>
      <c r="S36" s="5"/>
      <c r="T36" s="5"/>
      <c r="U36" s="5"/>
    </row>
    <row r="37" spans="1:21" x14ac:dyDescent="0.2">
      <c r="A37" s="809">
        <f t="shared" si="0"/>
        <v>29</v>
      </c>
      <c r="B37" s="32" t="s">
        <v>436</v>
      </c>
      <c r="C37" s="134"/>
      <c r="D37" s="218" t="s">
        <v>8</v>
      </c>
      <c r="E37" s="208"/>
      <c r="F37" s="108"/>
      <c r="P37" s="5"/>
      <c r="Q37" s="5"/>
      <c r="R37" s="5"/>
      <c r="S37" s="5"/>
      <c r="T37" s="5"/>
      <c r="U37" s="5"/>
    </row>
    <row r="38" spans="1:21" x14ac:dyDescent="0.2">
      <c r="A38" s="809">
        <f t="shared" si="0"/>
        <v>30</v>
      </c>
      <c r="B38" s="134" t="s">
        <v>476</v>
      </c>
      <c r="C38" s="134">
        <f>Össz.önkor.mérleg.!C47</f>
        <v>18337</v>
      </c>
      <c r="D38" s="218" t="s">
        <v>9</v>
      </c>
      <c r="E38" s="209">
        <f>Össz.önkor.mérleg.!E48</f>
        <v>18337</v>
      </c>
      <c r="F38" s="108"/>
      <c r="P38" s="5"/>
      <c r="Q38" s="5"/>
      <c r="R38" s="5"/>
      <c r="S38" s="5"/>
      <c r="T38" s="5"/>
      <c r="U38" s="5"/>
    </row>
    <row r="39" spans="1:21" s="6" customFormat="1" x14ac:dyDescent="0.2">
      <c r="A39" s="809">
        <f t="shared" si="0"/>
        <v>31</v>
      </c>
      <c r="B39" s="134" t="s">
        <v>477</v>
      </c>
      <c r="C39" s="134"/>
      <c r="D39" s="218" t="s">
        <v>10</v>
      </c>
      <c r="E39" s="208"/>
      <c r="F39" s="223"/>
      <c r="G39" s="103"/>
      <c r="H39" s="103"/>
      <c r="I39" s="103"/>
      <c r="J39" s="103"/>
      <c r="K39" s="103"/>
      <c r="L39" s="103"/>
      <c r="M39" s="103"/>
      <c r="N39" s="103"/>
      <c r="O39" s="103"/>
    </row>
    <row r="40" spans="1:21" s="6" customFormat="1" x14ac:dyDescent="0.2">
      <c r="A40" s="809">
        <f t="shared" si="0"/>
        <v>32</v>
      </c>
      <c r="B40" s="140" t="s">
        <v>478</v>
      </c>
      <c r="C40" s="134"/>
      <c r="D40" s="218" t="s">
        <v>11</v>
      </c>
      <c r="E40" s="189"/>
      <c r="F40" s="223"/>
      <c r="G40" s="103"/>
      <c r="H40" s="103"/>
      <c r="I40" s="103"/>
      <c r="J40" s="103"/>
      <c r="K40" s="103"/>
      <c r="L40" s="103"/>
      <c r="M40" s="103"/>
      <c r="N40" s="103"/>
      <c r="O40" s="103"/>
    </row>
    <row r="41" spans="1:21" s="6" customFormat="1" x14ac:dyDescent="0.2">
      <c r="A41" s="809">
        <f t="shared" si="0"/>
        <v>33</v>
      </c>
      <c r="B41" s="140" t="s">
        <v>479</v>
      </c>
      <c r="C41" s="134"/>
      <c r="D41" s="218" t="s">
        <v>12</v>
      </c>
      <c r="E41" s="211"/>
      <c r="F41" s="223"/>
      <c r="G41" s="103"/>
      <c r="H41" s="103"/>
      <c r="I41" s="103"/>
      <c r="J41" s="103"/>
      <c r="K41" s="103"/>
      <c r="L41" s="103"/>
      <c r="M41" s="103"/>
      <c r="N41" s="103"/>
      <c r="O41" s="103"/>
    </row>
    <row r="42" spans="1:21" s="6" customFormat="1" x14ac:dyDescent="0.2">
      <c r="A42" s="809">
        <f t="shared" si="0"/>
        <v>34</v>
      </c>
      <c r="B42" s="140" t="s">
        <v>0</v>
      </c>
      <c r="C42" s="134"/>
      <c r="D42" s="218" t="s">
        <v>13</v>
      </c>
      <c r="E42" s="189"/>
      <c r="F42" s="223"/>
      <c r="G42" s="103"/>
      <c r="H42" s="103"/>
      <c r="I42" s="103"/>
      <c r="J42" s="103"/>
      <c r="K42" s="103"/>
      <c r="L42" s="103"/>
      <c r="M42" s="103"/>
      <c r="N42" s="103"/>
      <c r="O42" s="103"/>
    </row>
    <row r="43" spans="1:21" x14ac:dyDescent="0.2">
      <c r="A43" s="809">
        <f t="shared" si="0"/>
        <v>35</v>
      </c>
      <c r="B43" s="140" t="s">
        <v>1</v>
      </c>
      <c r="C43" s="134">
        <f>Össz.önkor.mérleg.!C52</f>
        <v>0</v>
      </c>
      <c r="D43" s="218" t="s">
        <v>14</v>
      </c>
      <c r="E43" s="189"/>
      <c r="F43" s="108"/>
      <c r="P43" s="5"/>
      <c r="Q43" s="5"/>
      <c r="R43" s="5"/>
      <c r="S43" s="5"/>
      <c r="T43" s="5"/>
      <c r="U43" s="5"/>
    </row>
    <row r="44" spans="1:21" x14ac:dyDescent="0.2">
      <c r="A44" s="809">
        <f t="shared" si="0"/>
        <v>36</v>
      </c>
      <c r="B44" s="140" t="s">
        <v>2</v>
      </c>
      <c r="C44" s="134"/>
      <c r="D44" s="218" t="s">
        <v>15</v>
      </c>
      <c r="E44" s="189"/>
      <c r="F44" s="108"/>
      <c r="P44" s="5"/>
      <c r="Q44" s="5"/>
      <c r="R44" s="5"/>
      <c r="S44" s="5"/>
      <c r="T44" s="5"/>
      <c r="U44" s="5"/>
    </row>
    <row r="45" spans="1:21" ht="12" thickBot="1" x14ac:dyDescent="0.25">
      <c r="A45" s="810">
        <f t="shared" si="0"/>
        <v>37</v>
      </c>
      <c r="B45" s="323" t="s">
        <v>272</v>
      </c>
      <c r="C45" s="263">
        <f t="shared" ref="C45" si="1">SUM(C29:C43)</f>
        <v>820988</v>
      </c>
      <c r="D45" s="311" t="s">
        <v>265</v>
      </c>
      <c r="E45" s="189">
        <f>SUM(E29:E44)</f>
        <v>212811</v>
      </c>
      <c r="F45" s="108"/>
      <c r="P45" s="5"/>
      <c r="Q45" s="5"/>
      <c r="R45" s="5"/>
      <c r="S45" s="5"/>
      <c r="T45" s="5"/>
      <c r="U45" s="5"/>
    </row>
    <row r="46" spans="1:21" ht="12" thickBot="1" x14ac:dyDescent="0.25">
      <c r="A46" s="378">
        <f t="shared" si="0"/>
        <v>38</v>
      </c>
      <c r="B46" s="379" t="s">
        <v>267</v>
      </c>
      <c r="C46" s="1253">
        <f t="shared" ref="C46" si="2">C24+C45+C27</f>
        <v>3073675</v>
      </c>
      <c r="D46" s="366" t="s">
        <v>266</v>
      </c>
      <c r="E46" s="365">
        <f>E24+E45</f>
        <v>3073675</v>
      </c>
      <c r="F46" s="137"/>
      <c r="P46" s="5"/>
      <c r="Q46" s="5"/>
      <c r="R46" s="5"/>
      <c r="S46" s="5"/>
      <c r="T46" s="5"/>
      <c r="U46" s="5"/>
    </row>
    <row r="47" spans="1:21" x14ac:dyDescent="0.2">
      <c r="B47" s="6"/>
      <c r="C47" s="107"/>
      <c r="D47" s="107"/>
      <c r="E47" s="107"/>
      <c r="F47" s="5"/>
      <c r="P47" s="5"/>
      <c r="Q47" s="5"/>
      <c r="R47" s="5"/>
      <c r="S47" s="5"/>
      <c r="T47" s="5"/>
      <c r="U47" s="5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  <pageSetUpPr fitToPage="1"/>
  </sheetPr>
  <dimension ref="A1:F56"/>
  <sheetViews>
    <sheetView tabSelected="1" zoomScale="120" workbookViewId="0">
      <selection activeCell="B1" sqref="B1:E1"/>
    </sheetView>
  </sheetViews>
  <sheetFormatPr defaultColWidth="9.140625" defaultRowHeight="11.25" x14ac:dyDescent="0.2"/>
  <cols>
    <col min="1" max="1" width="4.85546875" style="78" customWidth="1"/>
    <col min="2" max="2" width="36.7109375" style="78" customWidth="1"/>
    <col min="3" max="3" width="9.5703125" style="79" customWidth="1"/>
    <col min="4" max="4" width="38" style="79" customWidth="1"/>
    <col min="5" max="5" width="9.42578125" style="136" customWidth="1"/>
    <col min="6" max="6" width="9.140625" style="78"/>
    <col min="7" max="16384" width="9.140625" style="5"/>
  </cols>
  <sheetData>
    <row r="1" spans="1:6" ht="12.75" customHeight="1" x14ac:dyDescent="0.2">
      <c r="B1" s="1476" t="s">
        <v>1146</v>
      </c>
      <c r="C1" s="1369"/>
      <c r="D1" s="1369"/>
      <c r="E1" s="1369"/>
    </row>
    <row r="2" spans="1:6" x14ac:dyDescent="0.2">
      <c r="E2" s="158"/>
    </row>
    <row r="3" spans="1:6" x14ac:dyDescent="0.2">
      <c r="E3" s="158"/>
    </row>
    <row r="4" spans="1:6" s="60" customFormat="1" ht="12.75" customHeight="1" x14ac:dyDescent="0.2">
      <c r="A4" s="1263" t="s">
        <v>73</v>
      </c>
      <c r="B4" s="1263"/>
      <c r="C4" s="1263"/>
      <c r="D4" s="1263"/>
      <c r="E4" s="1263"/>
      <c r="F4" s="81"/>
    </row>
    <row r="5" spans="1:6" s="60" customFormat="1" ht="12.75" customHeight="1" x14ac:dyDescent="0.2">
      <c r="A5" s="1464" t="s">
        <v>484</v>
      </c>
      <c r="B5" s="1464"/>
      <c r="C5" s="1464"/>
      <c r="D5" s="1464"/>
      <c r="E5" s="1464"/>
      <c r="F5" s="81"/>
    </row>
    <row r="6" spans="1:6" s="60" customFormat="1" ht="12.75" customHeight="1" x14ac:dyDescent="0.2">
      <c r="A6" s="1263" t="s">
        <v>1091</v>
      </c>
      <c r="B6" s="1263"/>
      <c r="C6" s="1263"/>
      <c r="D6" s="1263"/>
      <c r="E6" s="1263"/>
      <c r="F6" s="81"/>
    </row>
    <row r="7" spans="1:6" s="60" customFormat="1" x14ac:dyDescent="0.2">
      <c r="A7" s="81"/>
      <c r="B7" s="1283" t="s">
        <v>212</v>
      </c>
      <c r="C7" s="1283"/>
      <c r="D7" s="1264"/>
      <c r="E7" s="1283"/>
      <c r="F7" s="81"/>
    </row>
    <row r="8" spans="1:6" s="60" customFormat="1" ht="12.75" customHeight="1" x14ac:dyDescent="0.2">
      <c r="A8" s="1477" t="s">
        <v>53</v>
      </c>
      <c r="B8" s="1478" t="s">
        <v>54</v>
      </c>
      <c r="C8" s="1287" t="s">
        <v>55</v>
      </c>
      <c r="D8" s="1475" t="s">
        <v>56</v>
      </c>
      <c r="E8" s="1466" t="s">
        <v>57</v>
      </c>
      <c r="F8" s="248"/>
    </row>
    <row r="9" spans="1:6" s="60" customFormat="1" ht="12.75" customHeight="1" x14ac:dyDescent="0.2">
      <c r="A9" s="1477"/>
      <c r="B9" s="1479"/>
      <c r="C9" s="1288"/>
      <c r="D9" s="1475"/>
      <c r="E9" s="1467"/>
      <c r="F9" s="248"/>
    </row>
    <row r="10" spans="1:6" s="61" customFormat="1" ht="36.6" customHeight="1" x14ac:dyDescent="0.2">
      <c r="A10" s="1266"/>
      <c r="B10" s="1192" t="s">
        <v>58</v>
      </c>
      <c r="C10" s="832" t="s">
        <v>61</v>
      </c>
      <c r="D10" s="84" t="s">
        <v>62</v>
      </c>
      <c r="E10" s="833" t="s">
        <v>61</v>
      </c>
      <c r="F10" s="249"/>
    </row>
    <row r="11" spans="1:6" ht="11.45" customHeight="1" x14ac:dyDescent="0.2">
      <c r="A11" s="803">
        <v>1</v>
      </c>
      <c r="B11" s="86" t="s">
        <v>22</v>
      </c>
      <c r="C11" s="87"/>
      <c r="D11" s="69" t="s">
        <v>23</v>
      </c>
      <c r="E11" s="205"/>
      <c r="F11" s="108"/>
    </row>
    <row r="12" spans="1:6" x14ac:dyDescent="0.2">
      <c r="A12" s="804">
        <f t="shared" ref="A12:A54" si="0">A11+1</f>
        <v>2</v>
      </c>
      <c r="B12" s="88" t="s">
        <v>33</v>
      </c>
      <c r="C12" s="59"/>
      <c r="D12" s="70" t="s">
        <v>165</v>
      </c>
      <c r="E12" s="206">
        <f>'Intézm kötelező-nem kötelező'!D71+'Intézm kötelező-nem kötelező'!E71</f>
        <v>306622</v>
      </c>
      <c r="F12" s="108"/>
    </row>
    <row r="13" spans="1:6" x14ac:dyDescent="0.2">
      <c r="A13" s="804">
        <f t="shared" si="0"/>
        <v>3</v>
      </c>
      <c r="B13" s="88" t="s">
        <v>34</v>
      </c>
      <c r="C13" s="134">
        <v>0</v>
      </c>
      <c r="D13" s="70" t="s">
        <v>166</v>
      </c>
      <c r="E13" s="206">
        <f>'Intézm kötelező-nem kötelező'!F71+'Intézm kötelező-nem kötelező'!G71</f>
        <v>39867</v>
      </c>
      <c r="F13" s="108"/>
    </row>
    <row r="14" spans="1:6" x14ac:dyDescent="0.2">
      <c r="A14" s="804">
        <f t="shared" si="0"/>
        <v>4</v>
      </c>
      <c r="B14" s="88" t="s">
        <v>751</v>
      </c>
      <c r="C14" s="134">
        <f>'Intézm kötelező-nem kötelező'!AA71+'Intézm kötelező-nem kötelező'!AB71</f>
        <v>23420</v>
      </c>
      <c r="D14" s="70" t="s">
        <v>167</v>
      </c>
      <c r="E14" s="206">
        <f>'Intézm kötelező-nem kötelező'!H71+'Intézm kötelező-nem kötelező'!I71</f>
        <v>276530</v>
      </c>
      <c r="F14" s="108"/>
    </row>
    <row r="15" spans="1:6" ht="12" customHeight="1" x14ac:dyDescent="0.2">
      <c r="A15" s="804">
        <f t="shared" si="0"/>
        <v>5</v>
      </c>
      <c r="B15" s="65"/>
      <c r="C15" s="134"/>
      <c r="D15" s="70"/>
      <c r="E15" s="469"/>
      <c r="F15" s="108"/>
    </row>
    <row r="16" spans="1:6" x14ac:dyDescent="0.2">
      <c r="A16" s="804">
        <f t="shared" si="0"/>
        <v>6</v>
      </c>
      <c r="B16" s="88" t="s">
        <v>35</v>
      </c>
      <c r="C16" s="134">
        <f>'Intézm kötelező-nem kötelező'!AG71+'Intézm kötelező-nem kötelező'!AH71</f>
        <v>0</v>
      </c>
      <c r="D16" s="70" t="s">
        <v>26</v>
      </c>
      <c r="E16" s="208">
        <v>0</v>
      </c>
      <c r="F16" s="108"/>
    </row>
    <row r="17" spans="1:6" x14ac:dyDescent="0.2">
      <c r="A17" s="804">
        <f t="shared" si="0"/>
        <v>7</v>
      </c>
      <c r="B17" s="88"/>
      <c r="C17" s="134"/>
      <c r="D17" s="70" t="s">
        <v>28</v>
      </c>
      <c r="E17" s="208"/>
      <c r="F17" s="108"/>
    </row>
    <row r="18" spans="1:6" x14ac:dyDescent="0.2">
      <c r="A18" s="804">
        <f t="shared" si="0"/>
        <v>8</v>
      </c>
      <c r="B18" s="88" t="s">
        <v>36</v>
      </c>
      <c r="C18" s="134">
        <v>0</v>
      </c>
      <c r="D18" s="70" t="s">
        <v>270</v>
      </c>
      <c r="E18" s="208">
        <f>'Intézm kötelező-nem kötelező'!J71+'Intézm kötelező-nem kötelező'!K71</f>
        <v>0</v>
      </c>
      <c r="F18" s="108"/>
    </row>
    <row r="19" spans="1:6" x14ac:dyDescent="0.2">
      <c r="A19" s="804">
        <f t="shared" si="0"/>
        <v>9</v>
      </c>
      <c r="B19" s="91" t="s">
        <v>37</v>
      </c>
      <c r="C19" s="160"/>
      <c r="D19" s="70" t="s">
        <v>269</v>
      </c>
      <c r="E19" s="208">
        <f>'Intézm kötelező-nem kötelező'!L71+'Intézm kötelező-nem kötelező'!M71</f>
        <v>0</v>
      </c>
      <c r="F19" s="108"/>
    </row>
    <row r="20" spans="1:6" x14ac:dyDescent="0.2">
      <c r="A20" s="804">
        <f t="shared" si="0"/>
        <v>10</v>
      </c>
      <c r="B20" s="57" t="s">
        <v>144</v>
      </c>
      <c r="C20" s="160">
        <f>'Intézm kötelező-nem kötelező'!AC71+'Intézm kötelező-nem kötelező'!AD71</f>
        <v>176580</v>
      </c>
      <c r="D20" s="70" t="s">
        <v>492</v>
      </c>
      <c r="E20" s="208">
        <f>'Intézm kötelező-nem kötelező'!N71+'Intézm kötelező-nem kötelező'!O71</f>
        <v>0</v>
      </c>
      <c r="F20" s="108"/>
    </row>
    <row r="21" spans="1:6" x14ac:dyDescent="0.2">
      <c r="A21" s="804">
        <f t="shared" si="0"/>
        <v>11</v>
      </c>
      <c r="C21" s="160"/>
      <c r="D21" s="70" t="s">
        <v>262</v>
      </c>
      <c r="E21" s="364"/>
      <c r="F21" s="108"/>
    </row>
    <row r="22" spans="1:6" s="62" customFormat="1" x14ac:dyDescent="0.2">
      <c r="A22" s="804">
        <f t="shared" si="0"/>
        <v>12</v>
      </c>
      <c r="B22" s="78" t="s">
        <v>39</v>
      </c>
      <c r="C22" s="160">
        <f>'Intézm kötelező-nem kötelező'!AI71+'Intézm kötelező-nem kötelező'!AJ71</f>
        <v>0</v>
      </c>
      <c r="D22" s="70" t="s">
        <v>263</v>
      </c>
      <c r="E22" s="364"/>
      <c r="F22" s="250"/>
    </row>
    <row r="23" spans="1:6" s="62" customFormat="1" x14ac:dyDescent="0.2">
      <c r="A23" s="804">
        <f t="shared" si="0"/>
        <v>13</v>
      </c>
      <c r="B23" s="78" t="s">
        <v>40</v>
      </c>
      <c r="C23" s="160"/>
      <c r="D23" s="92"/>
      <c r="E23" s="208"/>
      <c r="F23" s="250"/>
    </row>
    <row r="24" spans="1:6" x14ac:dyDescent="0.2">
      <c r="A24" s="804">
        <f t="shared" si="0"/>
        <v>14</v>
      </c>
      <c r="B24" s="88" t="s">
        <v>41</v>
      </c>
      <c r="C24" s="309"/>
      <c r="D24" s="93" t="s">
        <v>63</v>
      </c>
      <c r="E24" s="209">
        <f>SUM(E12:E22)</f>
        <v>623019</v>
      </c>
      <c r="F24" s="108"/>
    </row>
    <row r="25" spans="1:6" x14ac:dyDescent="0.2">
      <c r="A25" s="804">
        <f t="shared" si="0"/>
        <v>15</v>
      </c>
      <c r="B25" s="88" t="s">
        <v>42</v>
      </c>
      <c r="C25" s="160">
        <v>0</v>
      </c>
      <c r="D25" s="92"/>
      <c r="E25" s="208"/>
      <c r="F25" s="108"/>
    </row>
    <row r="26" spans="1:6" x14ac:dyDescent="0.2">
      <c r="A26" s="804">
        <f t="shared" si="0"/>
        <v>16</v>
      </c>
      <c r="B26" s="57" t="s">
        <v>43</v>
      </c>
      <c r="C26" s="263"/>
      <c r="D26" s="71" t="s">
        <v>32</v>
      </c>
      <c r="E26" s="208"/>
      <c r="F26" s="108"/>
    </row>
    <row r="27" spans="1:6" x14ac:dyDescent="0.2">
      <c r="A27" s="804">
        <f t="shared" si="0"/>
        <v>17</v>
      </c>
      <c r="B27" s="88" t="s">
        <v>44</v>
      </c>
      <c r="C27" s="134"/>
      <c r="D27" s="70" t="s">
        <v>200</v>
      </c>
      <c r="E27" s="208">
        <f>'felhalm. kiad.  '!G102</f>
        <v>3900</v>
      </c>
      <c r="F27" s="108"/>
    </row>
    <row r="28" spans="1:6" x14ac:dyDescent="0.2">
      <c r="A28" s="804">
        <f t="shared" si="0"/>
        <v>18</v>
      </c>
      <c r="B28" s="88"/>
      <c r="C28" s="134"/>
      <c r="D28" s="70" t="s">
        <v>29</v>
      </c>
      <c r="E28" s="208"/>
      <c r="F28" s="108"/>
    </row>
    <row r="29" spans="1:6" x14ac:dyDescent="0.2">
      <c r="A29" s="804">
        <f t="shared" si="0"/>
        <v>19</v>
      </c>
      <c r="B29" s="78" t="s">
        <v>47</v>
      </c>
      <c r="C29" s="134">
        <f>'Intézm kötelező-nem kötelező'!AE71+'Intézm kötelező-nem kötelező'!AF71</f>
        <v>0</v>
      </c>
      <c r="D29" s="70" t="s">
        <v>30</v>
      </c>
      <c r="E29" s="208"/>
      <c r="F29" s="108"/>
    </row>
    <row r="30" spans="1:6" s="62" customFormat="1" x14ac:dyDescent="0.2">
      <c r="A30" s="804">
        <f t="shared" si="0"/>
        <v>20</v>
      </c>
      <c r="B30" s="78" t="s">
        <v>45</v>
      </c>
      <c r="C30" s="134">
        <f>'Intézm kötelező-nem kötelező'!AK71+'Intézm kötelező-nem kötelező'!AL71</f>
        <v>0</v>
      </c>
      <c r="D30" s="70" t="s">
        <v>271</v>
      </c>
      <c r="E30" s="208">
        <f>'Intézm kötelező-nem kötelező'!R71+'Intézm kötelező-nem kötelező'!S71</f>
        <v>0</v>
      </c>
      <c r="F30" s="250"/>
    </row>
    <row r="31" spans="1:6" x14ac:dyDescent="0.2">
      <c r="A31" s="804">
        <f t="shared" si="0"/>
        <v>21</v>
      </c>
      <c r="C31" s="134"/>
      <c r="D31" s="70" t="s">
        <v>268</v>
      </c>
      <c r="E31" s="208">
        <f>'Intézm kötelező-nem kötelező'!T71+'Intézm kötelező-nem kötelező'!U71</f>
        <v>0</v>
      </c>
      <c r="F31" s="108"/>
    </row>
    <row r="32" spans="1:6" s="6" customFormat="1" x14ac:dyDescent="0.2">
      <c r="A32" s="804">
        <f t="shared" si="0"/>
        <v>22</v>
      </c>
      <c r="B32" s="95" t="s">
        <v>49</v>
      </c>
      <c r="C32" s="322">
        <f>C14+C20</f>
        <v>200000</v>
      </c>
      <c r="D32" s="70" t="s">
        <v>264</v>
      </c>
      <c r="E32" s="208"/>
      <c r="F32" s="223"/>
    </row>
    <row r="33" spans="1:6" x14ac:dyDescent="0.2">
      <c r="A33" s="804">
        <f t="shared" si="0"/>
        <v>23</v>
      </c>
      <c r="B33" s="91" t="s">
        <v>64</v>
      </c>
      <c r="C33" s="161">
        <f t="shared" ref="C33" si="1">C16+C24+C25+C26+C27+C30</f>
        <v>0</v>
      </c>
      <c r="D33" s="442" t="s">
        <v>65</v>
      </c>
      <c r="E33" s="209">
        <f>SUM(E27:E31)</f>
        <v>3900</v>
      </c>
      <c r="F33" s="108"/>
    </row>
    <row r="34" spans="1:6" x14ac:dyDescent="0.2">
      <c r="A34" s="804">
        <f t="shared" si="0"/>
        <v>24</v>
      </c>
      <c r="B34" s="98" t="s">
        <v>48</v>
      </c>
      <c r="C34" s="163">
        <f>C32+C33</f>
        <v>200000</v>
      </c>
      <c r="D34" s="99" t="s">
        <v>66</v>
      </c>
      <c r="E34" s="189">
        <f>E24+E33</f>
        <v>626919</v>
      </c>
      <c r="F34" s="108"/>
    </row>
    <row r="35" spans="1:6" x14ac:dyDescent="0.2">
      <c r="A35" s="804">
        <f t="shared" si="0"/>
        <v>25</v>
      </c>
      <c r="B35" s="100"/>
      <c r="C35" s="138"/>
      <c r="D35" s="92"/>
      <c r="E35" s="208"/>
      <c r="F35" s="108"/>
    </row>
    <row r="36" spans="1:6" x14ac:dyDescent="0.2">
      <c r="A36" s="804">
        <f t="shared" si="0"/>
        <v>26</v>
      </c>
      <c r="B36" s="100"/>
      <c r="C36" s="138"/>
      <c r="D36" s="93"/>
      <c r="E36" s="209"/>
      <c r="F36" s="108"/>
    </row>
    <row r="37" spans="1:6" s="6" customFormat="1" x14ac:dyDescent="0.2">
      <c r="A37" s="804">
        <f t="shared" si="0"/>
        <v>27</v>
      </c>
      <c r="B37" s="100"/>
      <c r="C37" s="138"/>
      <c r="D37" s="92"/>
      <c r="E37" s="208"/>
      <c r="F37" s="223"/>
    </row>
    <row r="38" spans="1:6" s="6" customFormat="1" x14ac:dyDescent="0.2">
      <c r="A38" s="804">
        <f t="shared" si="0"/>
        <v>28</v>
      </c>
      <c r="B38" s="64" t="s">
        <v>50</v>
      </c>
      <c r="C38" s="263"/>
      <c r="D38" s="71" t="s">
        <v>31</v>
      </c>
      <c r="E38" s="189"/>
      <c r="F38" s="223"/>
    </row>
    <row r="39" spans="1:6" s="6" customFormat="1" x14ac:dyDescent="0.2">
      <c r="A39" s="804">
        <f t="shared" si="0"/>
        <v>29</v>
      </c>
      <c r="B39" s="68" t="s">
        <v>473</v>
      </c>
      <c r="C39" s="263"/>
      <c r="D39" s="101" t="s">
        <v>4</v>
      </c>
      <c r="E39" s="575"/>
      <c r="F39" s="223"/>
    </row>
    <row r="40" spans="1:6" s="6" customFormat="1" x14ac:dyDescent="0.2">
      <c r="A40" s="804">
        <f t="shared" si="0"/>
        <v>30</v>
      </c>
      <c r="B40" s="57" t="s">
        <v>507</v>
      </c>
      <c r="C40" s="263"/>
      <c r="D40" s="229" t="s">
        <v>3</v>
      </c>
      <c r="E40" s="450"/>
      <c r="F40" s="223"/>
    </row>
    <row r="41" spans="1:6" x14ac:dyDescent="0.2">
      <c r="A41" s="804">
        <f t="shared" si="0"/>
        <v>31</v>
      </c>
      <c r="B41" s="58" t="s">
        <v>475</v>
      </c>
      <c r="C41" s="314"/>
      <c r="D41" s="70" t="s">
        <v>5</v>
      </c>
      <c r="E41" s="450"/>
      <c r="F41" s="108"/>
    </row>
    <row r="42" spans="1:6" x14ac:dyDescent="0.2">
      <c r="A42" s="804">
        <f t="shared" si="0"/>
        <v>32</v>
      </c>
      <c r="B42" s="58" t="s">
        <v>157</v>
      </c>
      <c r="C42" s="134"/>
      <c r="D42" s="70" t="s">
        <v>6</v>
      </c>
      <c r="E42" s="450"/>
      <c r="F42" s="108"/>
    </row>
    <row r="43" spans="1:6" x14ac:dyDescent="0.2">
      <c r="A43" s="804">
        <f t="shared" si="0"/>
        <v>33</v>
      </c>
      <c r="B43" s="227" t="s">
        <v>158</v>
      </c>
      <c r="C43" s="134">
        <v>1792</v>
      </c>
      <c r="D43" s="70" t="s">
        <v>7</v>
      </c>
      <c r="E43" s="450"/>
      <c r="F43" s="108"/>
    </row>
    <row r="44" spans="1:6" x14ac:dyDescent="0.2">
      <c r="A44" s="804">
        <f t="shared" si="0"/>
        <v>34</v>
      </c>
      <c r="B44" s="227" t="s">
        <v>504</v>
      </c>
      <c r="C44" s="134"/>
      <c r="D44" s="70"/>
      <c r="E44" s="450"/>
      <c r="F44" s="108"/>
    </row>
    <row r="45" spans="1:6" x14ac:dyDescent="0.2">
      <c r="A45" s="804">
        <f t="shared" si="0"/>
        <v>35</v>
      </c>
      <c r="B45" s="59" t="s">
        <v>476</v>
      </c>
      <c r="C45" s="134"/>
      <c r="D45" s="70" t="s">
        <v>8</v>
      </c>
      <c r="E45" s="364"/>
      <c r="F45" s="108"/>
    </row>
    <row r="46" spans="1:6" x14ac:dyDescent="0.2">
      <c r="A46" s="804">
        <f t="shared" si="0"/>
        <v>36</v>
      </c>
      <c r="B46" s="59" t="s">
        <v>477</v>
      </c>
      <c r="C46" s="263"/>
      <c r="D46" s="70" t="s">
        <v>9</v>
      </c>
      <c r="E46" s="364"/>
      <c r="F46" s="108"/>
    </row>
    <row r="47" spans="1:6" x14ac:dyDescent="0.2">
      <c r="A47" s="804">
        <f t="shared" si="0"/>
        <v>37</v>
      </c>
      <c r="B47" s="58" t="s">
        <v>161</v>
      </c>
      <c r="C47" s="134"/>
      <c r="D47" s="70" t="s">
        <v>10</v>
      </c>
      <c r="E47" s="364"/>
      <c r="F47" s="108"/>
    </row>
    <row r="48" spans="1:6" x14ac:dyDescent="0.2">
      <c r="A48" s="804">
        <f t="shared" si="0"/>
        <v>38</v>
      </c>
      <c r="B48" s="227" t="s">
        <v>162</v>
      </c>
      <c r="C48" s="134">
        <f>E24-(C32+C43)</f>
        <v>421227</v>
      </c>
      <c r="D48" s="70" t="s">
        <v>11</v>
      </c>
      <c r="E48" s="364"/>
      <c r="F48" s="108"/>
    </row>
    <row r="49" spans="1:6" x14ac:dyDescent="0.2">
      <c r="A49" s="804">
        <f t="shared" si="0"/>
        <v>39</v>
      </c>
      <c r="B49" s="227" t="s">
        <v>163</v>
      </c>
      <c r="C49" s="134">
        <f>E33-C33</f>
        <v>3900</v>
      </c>
      <c r="D49" s="70" t="s">
        <v>12</v>
      </c>
      <c r="E49" s="364"/>
      <c r="F49" s="108"/>
    </row>
    <row r="50" spans="1:6" x14ac:dyDescent="0.2">
      <c r="A50" s="804">
        <f t="shared" si="0"/>
        <v>40</v>
      </c>
      <c r="B50" s="58" t="s">
        <v>1</v>
      </c>
      <c r="C50" s="207"/>
      <c r="D50" s="70" t="s">
        <v>13</v>
      </c>
      <c r="E50" s="364"/>
      <c r="F50" s="108"/>
    </row>
    <row r="51" spans="1:6" x14ac:dyDescent="0.2">
      <c r="A51" s="804">
        <f t="shared" si="0"/>
        <v>41</v>
      </c>
      <c r="B51" s="58"/>
      <c r="C51" s="207"/>
      <c r="D51" s="70" t="s">
        <v>14</v>
      </c>
      <c r="E51" s="364"/>
      <c r="F51" s="108"/>
    </row>
    <row r="52" spans="1:6" x14ac:dyDescent="0.2">
      <c r="A52" s="804">
        <f t="shared" si="0"/>
        <v>42</v>
      </c>
      <c r="B52" s="58"/>
      <c r="C52" s="207"/>
      <c r="D52" s="70" t="s">
        <v>15</v>
      </c>
      <c r="E52" s="364"/>
      <c r="F52" s="108"/>
    </row>
    <row r="53" spans="1:6" ht="12" thickBot="1" x14ac:dyDescent="0.25">
      <c r="A53" s="806">
        <f t="shared" si="0"/>
        <v>43</v>
      </c>
      <c r="B53" s="98" t="s">
        <v>272</v>
      </c>
      <c r="C53" s="225">
        <f>SUM(C39:C51)</f>
        <v>426919</v>
      </c>
      <c r="D53" s="71" t="s">
        <v>265</v>
      </c>
      <c r="E53" s="189">
        <f>SUM(E39:E52)</f>
        <v>0</v>
      </c>
      <c r="F53" s="108"/>
    </row>
    <row r="54" spans="1:6" ht="12" thickBot="1" x14ac:dyDescent="0.25">
      <c r="A54" s="377">
        <f t="shared" si="0"/>
        <v>44</v>
      </c>
      <c r="B54" s="221" t="s">
        <v>267</v>
      </c>
      <c r="C54" s="294">
        <f>C34+C53</f>
        <v>626919</v>
      </c>
      <c r="D54" s="221" t="s">
        <v>266</v>
      </c>
      <c r="E54" s="344">
        <f>E34+E53</f>
        <v>626919</v>
      </c>
      <c r="F54" s="137"/>
    </row>
    <row r="55" spans="1:6" x14ac:dyDescent="0.2">
      <c r="B55" s="103"/>
      <c r="C55" s="102"/>
      <c r="D55" s="102"/>
      <c r="E55" s="107"/>
      <c r="F55" s="5"/>
    </row>
    <row r="56" spans="1:6" x14ac:dyDescent="0.2">
      <c r="F56" s="5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  <pageSetUpPr fitToPage="1"/>
  </sheetPr>
  <dimension ref="A1:IV66"/>
  <sheetViews>
    <sheetView zoomScaleNormal="75" workbookViewId="0">
      <pane xSplit="2" ySplit="6" topLeftCell="C13" activePane="bottomRight" state="frozen"/>
      <selection activeCell="B65" sqref="B65"/>
      <selection pane="topRight" activeCell="B65" sqref="B65"/>
      <selection pane="bottomLeft" activeCell="B65" sqref="B65"/>
      <selection pane="bottomRight" activeCell="G18" sqref="G18"/>
    </sheetView>
  </sheetViews>
  <sheetFormatPr defaultColWidth="9.140625" defaultRowHeight="15.75" x14ac:dyDescent="0.25"/>
  <cols>
    <col min="1" max="1" width="3.85546875" style="11" customWidth="1"/>
    <col min="2" max="2" width="43.7109375" style="11" customWidth="1"/>
    <col min="3" max="4" width="9.7109375" style="184" customWidth="1"/>
    <col min="5" max="5" width="10.42578125" style="184" bestFit="1" customWidth="1"/>
    <col min="6" max="9" width="9.7109375" style="184" customWidth="1"/>
    <col min="10" max="10" width="10.140625" style="184" customWidth="1"/>
    <col min="11" max="14" width="9.7109375" style="184" customWidth="1"/>
    <col min="15" max="15" width="11.5703125" style="184" customWidth="1"/>
    <col min="16" max="16" width="10.140625" style="11" customWidth="1"/>
    <col min="17" max="16384" width="9.140625" style="11"/>
  </cols>
  <sheetData>
    <row r="1" spans="1:33" ht="12.75" customHeight="1" x14ac:dyDescent="0.25">
      <c r="A1" s="1476" t="s">
        <v>1126</v>
      </c>
      <c r="B1" s="1476"/>
      <c r="C1" s="1476"/>
      <c r="D1" s="1476"/>
      <c r="E1" s="1476"/>
      <c r="F1" s="1476"/>
      <c r="G1" s="1476"/>
      <c r="H1" s="1476"/>
      <c r="I1" s="1476"/>
      <c r="J1" s="1476"/>
      <c r="K1" s="1476"/>
      <c r="L1" s="1476"/>
      <c r="M1" s="1476"/>
      <c r="N1" s="1476"/>
      <c r="O1" s="1476"/>
      <c r="P1" s="353"/>
      <c r="Q1" s="353"/>
      <c r="R1" s="353"/>
      <c r="S1" s="353"/>
      <c r="T1" s="353"/>
      <c r="U1" s="353"/>
      <c r="V1" s="353"/>
      <c r="W1" s="353"/>
      <c r="X1" s="353"/>
      <c r="Y1" s="353"/>
      <c r="Z1" s="353"/>
      <c r="AA1" s="353"/>
      <c r="AB1" s="353"/>
      <c r="AC1" s="353"/>
      <c r="AD1" s="353"/>
      <c r="AE1" s="353"/>
      <c r="AF1" s="353"/>
      <c r="AG1" s="353"/>
    </row>
    <row r="2" spans="1:33" ht="14.1" customHeight="1" x14ac:dyDescent="0.25">
      <c r="A2" s="20"/>
      <c r="B2" s="1480" t="s">
        <v>79</v>
      </c>
      <c r="C2" s="1480"/>
      <c r="D2" s="1480"/>
      <c r="E2" s="1480"/>
      <c r="F2" s="1480"/>
      <c r="G2" s="1480"/>
      <c r="H2" s="1480"/>
      <c r="I2" s="1480"/>
      <c r="J2" s="1480"/>
      <c r="K2" s="1480"/>
      <c r="L2" s="1480"/>
      <c r="M2" s="1480"/>
      <c r="N2" s="1480"/>
      <c r="O2" s="1480"/>
    </row>
    <row r="3" spans="1:33" ht="14.1" customHeight="1" x14ac:dyDescent="0.25">
      <c r="A3" s="20"/>
      <c r="B3" s="1480" t="s">
        <v>1152</v>
      </c>
      <c r="C3" s="1480"/>
      <c r="D3" s="1480"/>
      <c r="E3" s="1480"/>
      <c r="F3" s="1480"/>
      <c r="G3" s="1480"/>
      <c r="H3" s="1480"/>
      <c r="I3" s="1480"/>
      <c r="J3" s="1480"/>
      <c r="K3" s="1480"/>
      <c r="L3" s="1480"/>
      <c r="M3" s="1480"/>
      <c r="N3" s="1480"/>
      <c r="O3" s="1480"/>
    </row>
    <row r="4" spans="1:33" ht="14.1" customHeight="1" x14ac:dyDescent="0.25">
      <c r="A4" s="20"/>
      <c r="B4" s="541"/>
      <c r="C4" s="542"/>
      <c r="D4" s="542"/>
      <c r="E4" s="542"/>
      <c r="F4" s="542"/>
      <c r="G4" s="542"/>
      <c r="H4" s="542"/>
      <c r="I4" s="542"/>
      <c r="J4" s="542"/>
      <c r="K4" s="542"/>
      <c r="L4" s="542"/>
      <c r="M4" s="542"/>
      <c r="N4" s="542"/>
      <c r="O4" s="542"/>
    </row>
    <row r="5" spans="1:33" ht="15" customHeight="1" x14ac:dyDescent="0.25">
      <c r="A5" s="1481"/>
      <c r="B5" s="788" t="s">
        <v>54</v>
      </c>
      <c r="C5" s="789" t="s">
        <v>55</v>
      </c>
      <c r="D5" s="789" t="s">
        <v>56</v>
      </c>
      <c r="E5" s="789" t="s">
        <v>57</v>
      </c>
      <c r="F5" s="789" t="s">
        <v>293</v>
      </c>
      <c r="G5" s="789" t="s">
        <v>294</v>
      </c>
      <c r="H5" s="789" t="s">
        <v>295</v>
      </c>
      <c r="I5" s="789" t="s">
        <v>393</v>
      </c>
      <c r="J5" s="789" t="s">
        <v>399</v>
      </c>
      <c r="K5" s="789" t="s">
        <v>400</v>
      </c>
      <c r="L5" s="789" t="s">
        <v>401</v>
      </c>
      <c r="M5" s="789" t="s">
        <v>402</v>
      </c>
      <c r="N5" s="789" t="s">
        <v>403</v>
      </c>
      <c r="O5" s="790" t="s">
        <v>404</v>
      </c>
    </row>
    <row r="6" spans="1:33" ht="12.75" customHeight="1" x14ac:dyDescent="0.25">
      <c r="A6" s="1482"/>
      <c r="B6" s="776" t="s">
        <v>78</v>
      </c>
      <c r="C6" s="543" t="s">
        <v>405</v>
      </c>
      <c r="D6" s="543" t="s">
        <v>406</v>
      </c>
      <c r="E6" s="543" t="s">
        <v>407</v>
      </c>
      <c r="F6" s="543" t="s">
        <v>408</v>
      </c>
      <c r="G6" s="543" t="s">
        <v>409</v>
      </c>
      <c r="H6" s="543" t="s">
        <v>410</v>
      </c>
      <c r="I6" s="543" t="s">
        <v>411</v>
      </c>
      <c r="J6" s="543" t="s">
        <v>412</v>
      </c>
      <c r="K6" s="543" t="s">
        <v>413</v>
      </c>
      <c r="L6" s="543" t="s">
        <v>414</v>
      </c>
      <c r="M6" s="543" t="s">
        <v>415</v>
      </c>
      <c r="N6" s="543" t="s">
        <v>416</v>
      </c>
      <c r="O6" s="791" t="s">
        <v>345</v>
      </c>
    </row>
    <row r="7" spans="1:33" s="20" customFormat="1" ht="12.75" customHeight="1" x14ac:dyDescent="0.25">
      <c r="A7" s="811" t="s">
        <v>302</v>
      </c>
      <c r="B7" s="26" t="s">
        <v>445</v>
      </c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212"/>
    </row>
    <row r="8" spans="1:33" s="20" customFormat="1" ht="15.75" customHeight="1" x14ac:dyDescent="0.25">
      <c r="A8" s="710" t="s">
        <v>310</v>
      </c>
      <c r="B8" s="21" t="s">
        <v>439</v>
      </c>
      <c r="C8" s="130">
        <f>ROUND(O8/12,0)</f>
        <v>43796</v>
      </c>
      <c r="D8" s="130">
        <f>C8</f>
        <v>43796</v>
      </c>
      <c r="E8" s="130">
        <f t="shared" ref="E8:M8" si="0">D8</f>
        <v>43796</v>
      </c>
      <c r="F8" s="130">
        <f t="shared" si="0"/>
        <v>43796</v>
      </c>
      <c r="G8" s="130">
        <f t="shared" si="0"/>
        <v>43796</v>
      </c>
      <c r="H8" s="130">
        <f t="shared" si="0"/>
        <v>43796</v>
      </c>
      <c r="I8" s="130">
        <f t="shared" si="0"/>
        <v>43796</v>
      </c>
      <c r="J8" s="130">
        <f t="shared" si="0"/>
        <v>43796</v>
      </c>
      <c r="K8" s="130">
        <f t="shared" si="0"/>
        <v>43796</v>
      </c>
      <c r="L8" s="130">
        <f t="shared" si="0"/>
        <v>43796</v>
      </c>
      <c r="M8" s="130">
        <f t="shared" si="0"/>
        <v>43796</v>
      </c>
      <c r="N8" s="130">
        <f>O8-11*M8</f>
        <v>43795</v>
      </c>
      <c r="O8" s="212">
        <f>Össz.önkor.mérleg.!C11</f>
        <v>525551</v>
      </c>
      <c r="P8" s="23"/>
    </row>
    <row r="9" spans="1:33" s="20" customFormat="1" ht="16.5" customHeight="1" x14ac:dyDescent="0.25">
      <c r="A9" s="710" t="s">
        <v>311</v>
      </c>
      <c r="B9" s="21" t="s">
        <v>440</v>
      </c>
      <c r="C9" s="130">
        <f t="shared" ref="C9:C12" si="1">ROUND(O9/12,0)</f>
        <v>3300</v>
      </c>
      <c r="D9" s="130">
        <f>C9</f>
        <v>3300</v>
      </c>
      <c r="E9" s="130">
        <f t="shared" ref="E9:M10" si="2">D9</f>
        <v>3300</v>
      </c>
      <c r="F9" s="130">
        <f t="shared" si="2"/>
        <v>3300</v>
      </c>
      <c r="G9" s="130">
        <f t="shared" si="2"/>
        <v>3300</v>
      </c>
      <c r="H9" s="130">
        <f t="shared" si="2"/>
        <v>3300</v>
      </c>
      <c r="I9" s="130">
        <f t="shared" si="2"/>
        <v>3300</v>
      </c>
      <c r="J9" s="130">
        <f t="shared" si="2"/>
        <v>3300</v>
      </c>
      <c r="K9" s="130">
        <f t="shared" si="2"/>
        <v>3300</v>
      </c>
      <c r="L9" s="130">
        <f t="shared" si="2"/>
        <v>3300</v>
      </c>
      <c r="M9" s="130">
        <f t="shared" si="2"/>
        <v>3300</v>
      </c>
      <c r="N9" s="130">
        <f t="shared" ref="N9:N12" si="3">O9-11*M9</f>
        <v>3303</v>
      </c>
      <c r="O9" s="212">
        <f>Össz.önkor.mérleg.!C13</f>
        <v>39603</v>
      </c>
      <c r="P9" s="23"/>
    </row>
    <row r="10" spans="1:33" s="20" customFormat="1" ht="16.5" customHeight="1" x14ac:dyDescent="0.25">
      <c r="A10" s="710"/>
      <c r="B10" s="21" t="s">
        <v>1151</v>
      </c>
      <c r="C10" s="130">
        <f t="shared" si="1"/>
        <v>417</v>
      </c>
      <c r="D10" s="130">
        <f>C10</f>
        <v>417</v>
      </c>
      <c r="E10" s="130">
        <f t="shared" si="2"/>
        <v>417</v>
      </c>
      <c r="F10" s="130">
        <f t="shared" si="2"/>
        <v>417</v>
      </c>
      <c r="G10" s="130">
        <f t="shared" si="2"/>
        <v>417</v>
      </c>
      <c r="H10" s="130">
        <f t="shared" si="2"/>
        <v>417</v>
      </c>
      <c r="I10" s="130">
        <f t="shared" si="2"/>
        <v>417</v>
      </c>
      <c r="J10" s="130">
        <f t="shared" si="2"/>
        <v>417</v>
      </c>
      <c r="K10" s="130">
        <f t="shared" si="2"/>
        <v>417</v>
      </c>
      <c r="L10" s="130">
        <f t="shared" si="2"/>
        <v>417</v>
      </c>
      <c r="M10" s="130">
        <f t="shared" si="2"/>
        <v>417</v>
      </c>
      <c r="N10" s="130">
        <f t="shared" si="3"/>
        <v>413</v>
      </c>
      <c r="O10" s="212">
        <f>Össz.önkor.mérleg.!C29</f>
        <v>5000</v>
      </c>
      <c r="P10" s="23"/>
    </row>
    <row r="11" spans="1:33" s="20" customFormat="1" ht="15.75" customHeight="1" x14ac:dyDescent="0.25">
      <c r="A11" s="710" t="s">
        <v>312</v>
      </c>
      <c r="B11" s="21" t="s">
        <v>276</v>
      </c>
      <c r="C11" s="130">
        <f t="shared" si="1"/>
        <v>98573</v>
      </c>
      <c r="D11" s="130">
        <f>C11</f>
        <v>98573</v>
      </c>
      <c r="E11" s="130">
        <f t="shared" ref="E11:M11" si="4">D11</f>
        <v>98573</v>
      </c>
      <c r="F11" s="130">
        <f t="shared" si="4"/>
        <v>98573</v>
      </c>
      <c r="G11" s="130">
        <f t="shared" si="4"/>
        <v>98573</v>
      </c>
      <c r="H11" s="130">
        <f t="shared" si="4"/>
        <v>98573</v>
      </c>
      <c r="I11" s="130">
        <f t="shared" si="4"/>
        <v>98573</v>
      </c>
      <c r="J11" s="130">
        <f t="shared" si="4"/>
        <v>98573</v>
      </c>
      <c r="K11" s="130">
        <f t="shared" si="4"/>
        <v>98573</v>
      </c>
      <c r="L11" s="130">
        <f t="shared" si="4"/>
        <v>98573</v>
      </c>
      <c r="M11" s="130">
        <f t="shared" si="4"/>
        <v>98573</v>
      </c>
      <c r="N11" s="130">
        <f t="shared" si="3"/>
        <v>98571</v>
      </c>
      <c r="O11" s="212">
        <f>Össz.önkor.mérleg.!C17</f>
        <v>1182874</v>
      </c>
      <c r="P11" s="23"/>
    </row>
    <row r="12" spans="1:33" s="21" customFormat="1" ht="18" customHeight="1" x14ac:dyDescent="0.25">
      <c r="A12" s="710" t="s">
        <v>313</v>
      </c>
      <c r="B12" s="21" t="s">
        <v>441</v>
      </c>
      <c r="C12" s="1163">
        <f t="shared" si="1"/>
        <v>47989</v>
      </c>
      <c r="D12" s="130">
        <f>C12</f>
        <v>47989</v>
      </c>
      <c r="E12" s="130">
        <f t="shared" ref="E12:M12" si="5">D12</f>
        <v>47989</v>
      </c>
      <c r="F12" s="130">
        <f t="shared" si="5"/>
        <v>47989</v>
      </c>
      <c r="G12" s="130">
        <f t="shared" si="5"/>
        <v>47989</v>
      </c>
      <c r="H12" s="130">
        <f t="shared" si="5"/>
        <v>47989</v>
      </c>
      <c r="I12" s="130">
        <f t="shared" si="5"/>
        <v>47989</v>
      </c>
      <c r="J12" s="130">
        <f t="shared" si="5"/>
        <v>47989</v>
      </c>
      <c r="K12" s="130">
        <f t="shared" si="5"/>
        <v>47989</v>
      </c>
      <c r="L12" s="130">
        <f t="shared" si="5"/>
        <v>47989</v>
      </c>
      <c r="M12" s="130">
        <f t="shared" si="5"/>
        <v>47989</v>
      </c>
      <c r="N12" s="130">
        <f t="shared" si="3"/>
        <v>47985</v>
      </c>
      <c r="O12" s="212">
        <f>Össz.önkor.mérleg.!C20</f>
        <v>575864</v>
      </c>
      <c r="P12" s="23"/>
    </row>
    <row r="13" spans="1:33" s="22" customFormat="1" ht="15.75" customHeight="1" x14ac:dyDescent="0.25">
      <c r="A13" s="710" t="s">
        <v>316</v>
      </c>
      <c r="B13" s="544" t="s">
        <v>417</v>
      </c>
      <c r="C13" s="747">
        <f>SUM(C8:C12)</f>
        <v>194075</v>
      </c>
      <c r="D13" s="747">
        <f t="shared" ref="D13:N13" si="6">SUM(D8:D12)</f>
        <v>194075</v>
      </c>
      <c r="E13" s="747">
        <f t="shared" si="6"/>
        <v>194075</v>
      </c>
      <c r="F13" s="747">
        <f t="shared" si="6"/>
        <v>194075</v>
      </c>
      <c r="G13" s="747">
        <f t="shared" si="6"/>
        <v>194075</v>
      </c>
      <c r="H13" s="747">
        <f t="shared" si="6"/>
        <v>194075</v>
      </c>
      <c r="I13" s="747">
        <f t="shared" si="6"/>
        <v>194075</v>
      </c>
      <c r="J13" s="747">
        <f t="shared" si="6"/>
        <v>194075</v>
      </c>
      <c r="K13" s="747">
        <f t="shared" si="6"/>
        <v>194075</v>
      </c>
      <c r="L13" s="747">
        <f t="shared" si="6"/>
        <v>194075</v>
      </c>
      <c r="M13" s="747">
        <f t="shared" si="6"/>
        <v>194075</v>
      </c>
      <c r="N13" s="747">
        <f t="shared" si="6"/>
        <v>194067</v>
      </c>
      <c r="O13" s="792">
        <f>SUM(O8:O12)</f>
        <v>2328892</v>
      </c>
      <c r="P13" s="24"/>
    </row>
    <row r="14" spans="1:33" s="20" customFormat="1" ht="15.75" customHeight="1" x14ac:dyDescent="0.25">
      <c r="A14" s="710" t="s">
        <v>317</v>
      </c>
      <c r="B14" s="21" t="s">
        <v>442</v>
      </c>
      <c r="C14" s="130">
        <f>ROUND(O14/12,)</f>
        <v>299</v>
      </c>
      <c r="D14" s="130">
        <f>C14</f>
        <v>299</v>
      </c>
      <c r="E14" s="130">
        <f t="shared" ref="E14:M15" si="7">D14</f>
        <v>299</v>
      </c>
      <c r="F14" s="130">
        <f t="shared" si="7"/>
        <v>299</v>
      </c>
      <c r="G14" s="130">
        <f t="shared" si="7"/>
        <v>299</v>
      </c>
      <c r="H14" s="130">
        <f t="shared" si="7"/>
        <v>299</v>
      </c>
      <c r="I14" s="130">
        <f t="shared" si="7"/>
        <v>299</v>
      </c>
      <c r="J14" s="130">
        <f t="shared" si="7"/>
        <v>299</v>
      </c>
      <c r="K14" s="130">
        <f t="shared" si="7"/>
        <v>299</v>
      </c>
      <c r="L14" s="130">
        <f t="shared" si="7"/>
        <v>299</v>
      </c>
      <c r="M14" s="130">
        <f t="shared" si="7"/>
        <v>299</v>
      </c>
      <c r="N14" s="130">
        <f>O14-11*M14</f>
        <v>302</v>
      </c>
      <c r="O14" s="325">
        <f>'felh. bev.  '!D23</f>
        <v>3591</v>
      </c>
      <c r="P14" s="23"/>
    </row>
    <row r="15" spans="1:33" s="20" customFormat="1" ht="15" customHeight="1" x14ac:dyDescent="0.25">
      <c r="A15" s="710" t="s">
        <v>346</v>
      </c>
      <c r="B15" s="21" t="s">
        <v>443</v>
      </c>
      <c r="C15" s="130">
        <f>ROUND(O15/12,)</f>
        <v>53</v>
      </c>
      <c r="D15" s="130">
        <f>C15</f>
        <v>53</v>
      </c>
      <c r="E15" s="130">
        <f t="shared" si="7"/>
        <v>53</v>
      </c>
      <c r="F15" s="130">
        <f t="shared" si="7"/>
        <v>53</v>
      </c>
      <c r="G15" s="130">
        <f t="shared" si="7"/>
        <v>53</v>
      </c>
      <c r="H15" s="130">
        <f t="shared" si="7"/>
        <v>53</v>
      </c>
      <c r="I15" s="130">
        <f t="shared" si="7"/>
        <v>53</v>
      </c>
      <c r="J15" s="130">
        <f t="shared" si="7"/>
        <v>53</v>
      </c>
      <c r="K15" s="130">
        <f t="shared" si="7"/>
        <v>53</v>
      </c>
      <c r="L15" s="130">
        <f t="shared" si="7"/>
        <v>53</v>
      </c>
      <c r="M15" s="130">
        <f t="shared" si="7"/>
        <v>53</v>
      </c>
      <c r="N15" s="130">
        <f>O15-11*M15</f>
        <v>50</v>
      </c>
      <c r="O15" s="325">
        <f>Össz.önkor.mérleg.!C22</f>
        <v>633</v>
      </c>
      <c r="P15" s="23"/>
    </row>
    <row r="16" spans="1:33" s="20" customFormat="1" ht="16.5" customHeight="1" x14ac:dyDescent="0.25">
      <c r="A16" s="710" t="s">
        <v>347</v>
      </c>
      <c r="B16" s="21" t="s">
        <v>367</v>
      </c>
      <c r="C16" s="130">
        <f>ROUND(O16/12,0)</f>
        <v>187</v>
      </c>
      <c r="D16" s="130">
        <f>C16</f>
        <v>187</v>
      </c>
      <c r="E16" s="130">
        <f t="shared" ref="E16:M16" si="8">D16</f>
        <v>187</v>
      </c>
      <c r="F16" s="130">
        <f t="shared" si="8"/>
        <v>187</v>
      </c>
      <c r="G16" s="130">
        <f t="shared" si="8"/>
        <v>187</v>
      </c>
      <c r="H16" s="130">
        <f t="shared" si="8"/>
        <v>187</v>
      </c>
      <c r="I16" s="130">
        <f t="shared" si="8"/>
        <v>187</v>
      </c>
      <c r="J16" s="130">
        <f t="shared" si="8"/>
        <v>187</v>
      </c>
      <c r="K16" s="130">
        <f t="shared" si="8"/>
        <v>187</v>
      </c>
      <c r="L16" s="130">
        <f t="shared" si="8"/>
        <v>187</v>
      </c>
      <c r="M16" s="130">
        <f t="shared" si="8"/>
        <v>187</v>
      </c>
      <c r="N16" s="130">
        <f>O16-11*M16</f>
        <v>189</v>
      </c>
      <c r="O16" s="325">
        <f>Össz.önkor.mérleg.!C30</f>
        <v>2246</v>
      </c>
      <c r="P16" s="23"/>
    </row>
    <row r="17" spans="1:256" s="21" customFormat="1" ht="15" customHeight="1" x14ac:dyDescent="0.25">
      <c r="A17" s="710" t="s">
        <v>348</v>
      </c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325">
        <f t="shared" ref="O17" si="9">SUM(C17:N17)</f>
        <v>0</v>
      </c>
      <c r="P17" s="23"/>
    </row>
    <row r="18" spans="1:256" s="26" customFormat="1" ht="16.5" customHeight="1" x14ac:dyDescent="0.25">
      <c r="A18" s="710" t="s">
        <v>349</v>
      </c>
      <c r="B18" s="545" t="s">
        <v>418</v>
      </c>
      <c r="C18" s="747">
        <f>SUM(C14:C17)</f>
        <v>539</v>
      </c>
      <c r="D18" s="747">
        <f>SUM(D14:D17)</f>
        <v>539</v>
      </c>
      <c r="E18" s="747">
        <f>SUM(E14:E17)</f>
        <v>539</v>
      </c>
      <c r="F18" s="747">
        <f t="shared" ref="F18:M18" si="10">SUM(F14:F17)</f>
        <v>539</v>
      </c>
      <c r="G18" s="747">
        <f t="shared" si="10"/>
        <v>539</v>
      </c>
      <c r="H18" s="747">
        <f t="shared" si="10"/>
        <v>539</v>
      </c>
      <c r="I18" s="747">
        <f t="shared" si="10"/>
        <v>539</v>
      </c>
      <c r="J18" s="747">
        <f t="shared" si="10"/>
        <v>539</v>
      </c>
      <c r="K18" s="747">
        <f t="shared" si="10"/>
        <v>539</v>
      </c>
      <c r="L18" s="747">
        <f t="shared" si="10"/>
        <v>539</v>
      </c>
      <c r="M18" s="747">
        <f t="shared" si="10"/>
        <v>539</v>
      </c>
      <c r="N18" s="747">
        <f>SUM(N14:N17)</f>
        <v>541</v>
      </c>
      <c r="O18" s="748">
        <f>SUM(O14:O17)</f>
        <v>6470</v>
      </c>
      <c r="P18" s="25"/>
    </row>
    <row r="19" spans="1:256" s="22" customFormat="1" ht="16.5" customHeight="1" x14ac:dyDescent="0.25">
      <c r="A19" s="710" t="s">
        <v>350</v>
      </c>
      <c r="B19" s="26" t="s">
        <v>444</v>
      </c>
      <c r="C19" s="131"/>
      <c r="D19" s="131"/>
      <c r="E19" s="131"/>
      <c r="F19" s="131"/>
      <c r="G19" s="131"/>
      <c r="H19" s="130"/>
      <c r="I19" s="130"/>
      <c r="J19" s="130"/>
      <c r="K19" s="130"/>
      <c r="L19" s="130"/>
      <c r="M19" s="130"/>
      <c r="N19" s="130"/>
      <c r="O19" s="325">
        <f>SUM(C19:N19)</f>
        <v>0</v>
      </c>
      <c r="P19" s="24"/>
    </row>
    <row r="20" spans="1:256" s="20" customFormat="1" ht="15.75" customHeight="1" thickBot="1" x14ac:dyDescent="0.3">
      <c r="A20" s="710" t="s">
        <v>351</v>
      </c>
      <c r="B20" s="21" t="s">
        <v>283</v>
      </c>
      <c r="C20" s="130">
        <f>ROUND(O20/12,0)</f>
        <v>167957</v>
      </c>
      <c r="D20" s="130">
        <f>C20</f>
        <v>167957</v>
      </c>
      <c r="E20" s="130">
        <f t="shared" ref="E20:M20" si="11">D20</f>
        <v>167957</v>
      </c>
      <c r="F20" s="130">
        <f t="shared" si="11"/>
        <v>167957</v>
      </c>
      <c r="G20" s="130">
        <f t="shared" si="11"/>
        <v>167957</v>
      </c>
      <c r="H20" s="130">
        <f t="shared" si="11"/>
        <v>167957</v>
      </c>
      <c r="I20" s="130">
        <f t="shared" si="11"/>
        <v>167957</v>
      </c>
      <c r="J20" s="130">
        <f t="shared" si="11"/>
        <v>167957</v>
      </c>
      <c r="K20" s="130">
        <f t="shared" si="11"/>
        <v>167957</v>
      </c>
      <c r="L20" s="130">
        <f t="shared" si="11"/>
        <v>167957</v>
      </c>
      <c r="M20" s="130">
        <f t="shared" si="11"/>
        <v>167957</v>
      </c>
      <c r="N20" s="130">
        <f>O20-11*M20</f>
        <v>167960</v>
      </c>
      <c r="O20" s="325">
        <f>Össz.önkor.mérleg.!C55</f>
        <v>2015487</v>
      </c>
      <c r="P20" s="23"/>
    </row>
    <row r="21" spans="1:256" s="22" customFormat="1" ht="16.5" customHeight="1" thickBot="1" x14ac:dyDescent="0.3">
      <c r="A21" s="710" t="s">
        <v>352</v>
      </c>
      <c r="B21" s="799" t="s">
        <v>419</v>
      </c>
      <c r="C21" s="749">
        <f>C18+C13+C19+C20</f>
        <v>362571</v>
      </c>
      <c r="D21" s="749">
        <f t="shared" ref="D21:N21" si="12">D18+D13+D19+D20</f>
        <v>362571</v>
      </c>
      <c r="E21" s="749">
        <f t="shared" si="12"/>
        <v>362571</v>
      </c>
      <c r="F21" s="749">
        <f t="shared" si="12"/>
        <v>362571</v>
      </c>
      <c r="G21" s="749">
        <f t="shared" si="12"/>
        <v>362571</v>
      </c>
      <c r="H21" s="749">
        <f t="shared" si="12"/>
        <v>362571</v>
      </c>
      <c r="I21" s="749">
        <f t="shared" si="12"/>
        <v>362571</v>
      </c>
      <c r="J21" s="749">
        <f t="shared" si="12"/>
        <v>362571</v>
      </c>
      <c r="K21" s="749">
        <f t="shared" si="12"/>
        <v>362571</v>
      </c>
      <c r="L21" s="749">
        <f t="shared" si="12"/>
        <v>362571</v>
      </c>
      <c r="M21" s="749">
        <f t="shared" si="12"/>
        <v>362571</v>
      </c>
      <c r="N21" s="749">
        <f t="shared" si="12"/>
        <v>362568</v>
      </c>
      <c r="O21" s="793">
        <f>O13+O20+O18</f>
        <v>4350849</v>
      </c>
      <c r="P21" s="24"/>
    </row>
    <row r="22" spans="1:256" s="10" customFormat="1" ht="15" customHeight="1" x14ac:dyDescent="0.25">
      <c r="A22" s="710" t="s">
        <v>353</v>
      </c>
      <c r="B22" s="26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325"/>
    </row>
    <row r="23" spans="1:256" s="22" customFormat="1" ht="12.75" customHeight="1" x14ac:dyDescent="0.25">
      <c r="A23" s="710" t="s">
        <v>354</v>
      </c>
      <c r="B23" s="26" t="s">
        <v>62</v>
      </c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325"/>
    </row>
    <row r="24" spans="1:256" s="20" customFormat="1" ht="15.75" customHeight="1" x14ac:dyDescent="0.25">
      <c r="A24" s="710" t="s">
        <v>355</v>
      </c>
      <c r="B24" s="21" t="s">
        <v>284</v>
      </c>
      <c r="C24" s="130">
        <f>ROUND(O24/12,0)</f>
        <v>79809</v>
      </c>
      <c r="D24" s="130">
        <f>C24</f>
        <v>79809</v>
      </c>
      <c r="E24" s="130">
        <f t="shared" ref="E24:M24" si="13">D24</f>
        <v>79809</v>
      </c>
      <c r="F24" s="130">
        <f t="shared" si="13"/>
        <v>79809</v>
      </c>
      <c r="G24" s="130">
        <f t="shared" si="13"/>
        <v>79809</v>
      </c>
      <c r="H24" s="130">
        <f t="shared" si="13"/>
        <v>79809</v>
      </c>
      <c r="I24" s="130">
        <f t="shared" si="13"/>
        <v>79809</v>
      </c>
      <c r="J24" s="130">
        <f t="shared" si="13"/>
        <v>79809</v>
      </c>
      <c r="K24" s="130">
        <f t="shared" si="13"/>
        <v>79809</v>
      </c>
      <c r="L24" s="130">
        <f t="shared" si="13"/>
        <v>79809</v>
      </c>
      <c r="M24" s="130">
        <f t="shared" si="13"/>
        <v>79809</v>
      </c>
      <c r="N24" s="130">
        <f>O24-11*M24</f>
        <v>79809</v>
      </c>
      <c r="O24" s="325">
        <f>Össz.önkor.mérleg.!E10</f>
        <v>957708</v>
      </c>
      <c r="P24" s="23"/>
    </row>
    <row r="25" spans="1:256" s="20" customFormat="1" ht="17.25" customHeight="1" x14ac:dyDescent="0.25">
      <c r="A25" s="710" t="s">
        <v>356</v>
      </c>
      <c r="B25" s="21" t="s">
        <v>285</v>
      </c>
      <c r="C25" s="130">
        <f t="shared" ref="C25:C31" si="14">ROUND(O25/12,0)</f>
        <v>11614</v>
      </c>
      <c r="D25" s="130">
        <f t="shared" ref="D25:M31" si="15">C25</f>
        <v>11614</v>
      </c>
      <c r="E25" s="130">
        <f t="shared" si="15"/>
        <v>11614</v>
      </c>
      <c r="F25" s="130">
        <f t="shared" si="15"/>
        <v>11614</v>
      </c>
      <c r="G25" s="130">
        <f t="shared" si="15"/>
        <v>11614</v>
      </c>
      <c r="H25" s="130">
        <f t="shared" si="15"/>
        <v>11614</v>
      </c>
      <c r="I25" s="130">
        <f t="shared" si="15"/>
        <v>11614</v>
      </c>
      <c r="J25" s="130">
        <f t="shared" si="15"/>
        <v>11614</v>
      </c>
      <c r="K25" s="130">
        <f t="shared" si="15"/>
        <v>11614</v>
      </c>
      <c r="L25" s="130">
        <f t="shared" si="15"/>
        <v>11614</v>
      </c>
      <c r="M25" s="130">
        <f t="shared" si="15"/>
        <v>11614</v>
      </c>
      <c r="N25" s="130">
        <f t="shared" ref="N25:N31" si="16">O25-11*M25</f>
        <v>11613</v>
      </c>
      <c r="O25" s="325">
        <f>Össz.önkor.mérleg.!E11</f>
        <v>139367</v>
      </c>
      <c r="P25" s="23"/>
    </row>
    <row r="26" spans="1:256" s="20" customFormat="1" ht="13.5" customHeight="1" x14ac:dyDescent="0.25">
      <c r="A26" s="710" t="s">
        <v>357</v>
      </c>
      <c r="B26" s="21" t="s">
        <v>286</v>
      </c>
      <c r="C26" s="130">
        <f t="shared" si="14"/>
        <v>125124</v>
      </c>
      <c r="D26" s="130">
        <f t="shared" si="15"/>
        <v>125124</v>
      </c>
      <c r="E26" s="130">
        <f t="shared" si="15"/>
        <v>125124</v>
      </c>
      <c r="F26" s="130">
        <f t="shared" si="15"/>
        <v>125124</v>
      </c>
      <c r="G26" s="130">
        <f t="shared" si="15"/>
        <v>125124</v>
      </c>
      <c r="H26" s="130">
        <f t="shared" si="15"/>
        <v>125124</v>
      </c>
      <c r="I26" s="130">
        <f t="shared" si="15"/>
        <v>125124</v>
      </c>
      <c r="J26" s="130">
        <f t="shared" si="15"/>
        <v>125124</v>
      </c>
      <c r="K26" s="130">
        <f t="shared" si="15"/>
        <v>125124</v>
      </c>
      <c r="L26" s="130">
        <f t="shared" si="15"/>
        <v>125124</v>
      </c>
      <c r="M26" s="130">
        <f t="shared" si="15"/>
        <v>125124</v>
      </c>
      <c r="N26" s="130">
        <f t="shared" si="16"/>
        <v>125128</v>
      </c>
      <c r="O26" s="325">
        <f>Össz.önkor.mérleg.!E12</f>
        <v>1501492</v>
      </c>
      <c r="P26" s="23"/>
    </row>
    <row r="27" spans="1:256" s="20" customFormat="1" ht="15" customHeight="1" x14ac:dyDescent="0.25">
      <c r="A27" s="710" t="s">
        <v>358</v>
      </c>
      <c r="B27" s="21" t="s">
        <v>420</v>
      </c>
      <c r="C27" s="130">
        <f t="shared" si="14"/>
        <v>1359</v>
      </c>
      <c r="D27" s="130">
        <f t="shared" si="15"/>
        <v>1359</v>
      </c>
      <c r="E27" s="130">
        <f t="shared" si="15"/>
        <v>1359</v>
      </c>
      <c r="F27" s="130">
        <f t="shared" si="15"/>
        <v>1359</v>
      </c>
      <c r="G27" s="130">
        <f t="shared" si="15"/>
        <v>1359</v>
      </c>
      <c r="H27" s="130">
        <f t="shared" si="15"/>
        <v>1359</v>
      </c>
      <c r="I27" s="130">
        <f t="shared" si="15"/>
        <v>1359</v>
      </c>
      <c r="J27" s="130">
        <f t="shared" si="15"/>
        <v>1359</v>
      </c>
      <c r="K27" s="130">
        <f t="shared" si="15"/>
        <v>1359</v>
      </c>
      <c r="L27" s="130">
        <f t="shared" si="15"/>
        <v>1359</v>
      </c>
      <c r="M27" s="130">
        <f t="shared" si="15"/>
        <v>1359</v>
      </c>
      <c r="N27" s="130">
        <f t="shared" si="16"/>
        <v>1360</v>
      </c>
      <c r="O27" s="325">
        <f>Össz.önkor.mérleg.!E14</f>
        <v>16309</v>
      </c>
      <c r="P27" s="23"/>
      <c r="IV27" s="23"/>
    </row>
    <row r="28" spans="1:256" s="20" customFormat="1" ht="15" customHeight="1" x14ac:dyDescent="0.25">
      <c r="A28" s="710" t="s">
        <v>359</v>
      </c>
      <c r="B28" s="21" t="s">
        <v>193</v>
      </c>
      <c r="C28" s="130">
        <f t="shared" si="14"/>
        <v>9933</v>
      </c>
      <c r="D28" s="130">
        <f t="shared" si="15"/>
        <v>9933</v>
      </c>
      <c r="E28" s="130">
        <f t="shared" si="15"/>
        <v>9933</v>
      </c>
      <c r="F28" s="130">
        <f t="shared" si="15"/>
        <v>9933</v>
      </c>
      <c r="G28" s="130">
        <f t="shared" si="15"/>
        <v>9933</v>
      </c>
      <c r="H28" s="130">
        <f t="shared" si="15"/>
        <v>9933</v>
      </c>
      <c r="I28" s="130">
        <f t="shared" si="15"/>
        <v>9933</v>
      </c>
      <c r="J28" s="130">
        <f t="shared" si="15"/>
        <v>9933</v>
      </c>
      <c r="K28" s="130">
        <f t="shared" si="15"/>
        <v>9933</v>
      </c>
      <c r="L28" s="130">
        <f t="shared" si="15"/>
        <v>9933</v>
      </c>
      <c r="M28" s="130">
        <f t="shared" si="15"/>
        <v>9933</v>
      </c>
      <c r="N28" s="130">
        <f t="shared" si="16"/>
        <v>9927</v>
      </c>
      <c r="O28" s="325">
        <f>Össz.önkor.mérleg.!E19</f>
        <v>119190</v>
      </c>
      <c r="P28" s="23"/>
    </row>
    <row r="29" spans="1:256" s="20" customFormat="1" ht="12.75" customHeight="1" x14ac:dyDescent="0.25">
      <c r="A29" s="710" t="s">
        <v>360</v>
      </c>
      <c r="B29" s="21" t="s">
        <v>287</v>
      </c>
      <c r="C29" s="130">
        <f t="shared" si="14"/>
        <v>538</v>
      </c>
      <c r="D29" s="130">
        <f t="shared" si="15"/>
        <v>538</v>
      </c>
      <c r="E29" s="130">
        <f t="shared" si="15"/>
        <v>538</v>
      </c>
      <c r="F29" s="130">
        <f t="shared" si="15"/>
        <v>538</v>
      </c>
      <c r="G29" s="130">
        <f t="shared" si="15"/>
        <v>538</v>
      </c>
      <c r="H29" s="130">
        <f t="shared" si="15"/>
        <v>538</v>
      </c>
      <c r="I29" s="130">
        <f t="shared" si="15"/>
        <v>538</v>
      </c>
      <c r="J29" s="130">
        <f t="shared" si="15"/>
        <v>538</v>
      </c>
      <c r="K29" s="130">
        <f t="shared" si="15"/>
        <v>538</v>
      </c>
      <c r="L29" s="130">
        <f t="shared" si="15"/>
        <v>538</v>
      </c>
      <c r="M29" s="130">
        <f t="shared" si="15"/>
        <v>538</v>
      </c>
      <c r="N29" s="130">
        <f t="shared" si="16"/>
        <v>541</v>
      </c>
      <c r="O29" s="325">
        <f>Össz.önkor.mérleg.!E17</f>
        <v>6459</v>
      </c>
      <c r="P29" s="23"/>
    </row>
    <row r="30" spans="1:256" s="20" customFormat="1" ht="15.75" customHeight="1" x14ac:dyDescent="0.25">
      <c r="A30" s="710" t="s">
        <v>361</v>
      </c>
      <c r="B30" s="21" t="s">
        <v>288</v>
      </c>
      <c r="C30" s="130">
        <f t="shared" si="14"/>
        <v>7945</v>
      </c>
      <c r="D30" s="130">
        <f t="shared" si="15"/>
        <v>7945</v>
      </c>
      <c r="E30" s="130">
        <f t="shared" si="15"/>
        <v>7945</v>
      </c>
      <c r="F30" s="130">
        <f t="shared" si="15"/>
        <v>7945</v>
      </c>
      <c r="G30" s="130">
        <f t="shared" si="15"/>
        <v>7945</v>
      </c>
      <c r="H30" s="130">
        <f t="shared" si="15"/>
        <v>7945</v>
      </c>
      <c r="I30" s="130">
        <f t="shared" si="15"/>
        <v>7945</v>
      </c>
      <c r="J30" s="130">
        <f t="shared" si="15"/>
        <v>7945</v>
      </c>
      <c r="K30" s="130">
        <f t="shared" si="15"/>
        <v>7945</v>
      </c>
      <c r="L30" s="130">
        <f t="shared" si="15"/>
        <v>7945</v>
      </c>
      <c r="M30" s="130">
        <f t="shared" si="15"/>
        <v>7945</v>
      </c>
      <c r="N30" s="130">
        <f t="shared" si="16"/>
        <v>7944</v>
      </c>
      <c r="O30" s="325">
        <f>Össz.önkor.mérleg.!E18</f>
        <v>95339</v>
      </c>
      <c r="P30" s="23"/>
    </row>
    <row r="31" spans="1:256" s="20" customFormat="1" ht="15" customHeight="1" x14ac:dyDescent="0.25">
      <c r="A31" s="710" t="s">
        <v>368</v>
      </c>
      <c r="B31" s="21" t="s">
        <v>448</v>
      </c>
      <c r="C31" s="130">
        <f t="shared" si="14"/>
        <v>2083</v>
      </c>
      <c r="D31" s="130">
        <f t="shared" si="15"/>
        <v>2083</v>
      </c>
      <c r="E31" s="130">
        <f t="shared" si="15"/>
        <v>2083</v>
      </c>
      <c r="F31" s="130">
        <f t="shared" si="15"/>
        <v>2083</v>
      </c>
      <c r="G31" s="130">
        <f t="shared" si="15"/>
        <v>2083</v>
      </c>
      <c r="H31" s="130">
        <f t="shared" si="15"/>
        <v>2083</v>
      </c>
      <c r="I31" s="130">
        <f t="shared" si="15"/>
        <v>2083</v>
      </c>
      <c r="J31" s="130">
        <f t="shared" si="15"/>
        <v>2083</v>
      </c>
      <c r="K31" s="130">
        <f t="shared" si="15"/>
        <v>2083</v>
      </c>
      <c r="L31" s="130">
        <f t="shared" si="15"/>
        <v>2083</v>
      </c>
      <c r="M31" s="130">
        <f t="shared" si="15"/>
        <v>2083</v>
      </c>
      <c r="N31" s="130">
        <f t="shared" si="16"/>
        <v>2087</v>
      </c>
      <c r="O31" s="325">
        <f>Össz.önkor.mérleg.!E20+Össz.önkor.mérleg.!E21</f>
        <v>25000</v>
      </c>
      <c r="P31" s="23"/>
    </row>
    <row r="32" spans="1:256" s="21" customFormat="1" ht="15.75" customHeight="1" x14ac:dyDescent="0.25">
      <c r="A32" s="710" t="s">
        <v>369</v>
      </c>
      <c r="B32" s="545" t="s">
        <v>421</v>
      </c>
      <c r="C32" s="747">
        <f>SUM(C24:C31)</f>
        <v>238405</v>
      </c>
      <c r="D32" s="747">
        <f>SUM(D24:D31)</f>
        <v>238405</v>
      </c>
      <c r="E32" s="747">
        <f t="shared" ref="E32:N32" si="17">SUM(E24:E31)</f>
        <v>238405</v>
      </c>
      <c r="F32" s="747">
        <f t="shared" si="17"/>
        <v>238405</v>
      </c>
      <c r="G32" s="747">
        <f t="shared" si="17"/>
        <v>238405</v>
      </c>
      <c r="H32" s="747">
        <f t="shared" si="17"/>
        <v>238405</v>
      </c>
      <c r="I32" s="747">
        <f t="shared" si="17"/>
        <v>238405</v>
      </c>
      <c r="J32" s="747">
        <f t="shared" si="17"/>
        <v>238405</v>
      </c>
      <c r="K32" s="747">
        <f t="shared" si="17"/>
        <v>238405</v>
      </c>
      <c r="L32" s="747">
        <f t="shared" si="17"/>
        <v>238405</v>
      </c>
      <c r="M32" s="747">
        <f t="shared" si="17"/>
        <v>238405</v>
      </c>
      <c r="N32" s="747">
        <f t="shared" si="17"/>
        <v>238409</v>
      </c>
      <c r="O32" s="748">
        <f>SUM(O24:O31)</f>
        <v>2860864</v>
      </c>
      <c r="P32" s="259"/>
    </row>
    <row r="33" spans="1:16" s="21" customFormat="1" ht="15" customHeight="1" x14ac:dyDescent="0.25">
      <c r="A33" s="710" t="s">
        <v>370</v>
      </c>
      <c r="B33" s="21" t="s">
        <v>422</v>
      </c>
      <c r="C33" s="130">
        <f>ROUND(O33/12,0)</f>
        <v>105901</v>
      </c>
      <c r="D33" s="130">
        <f>C33</f>
        <v>105901</v>
      </c>
      <c r="E33" s="130">
        <f t="shared" ref="E33:M33" si="18">D33</f>
        <v>105901</v>
      </c>
      <c r="F33" s="130">
        <f t="shared" si="18"/>
        <v>105901</v>
      </c>
      <c r="G33" s="130">
        <f t="shared" si="18"/>
        <v>105901</v>
      </c>
      <c r="H33" s="130">
        <f t="shared" si="18"/>
        <v>105901</v>
      </c>
      <c r="I33" s="130">
        <f t="shared" si="18"/>
        <v>105901</v>
      </c>
      <c r="J33" s="130">
        <f t="shared" si="18"/>
        <v>105901</v>
      </c>
      <c r="K33" s="130">
        <f t="shared" si="18"/>
        <v>105901</v>
      </c>
      <c r="L33" s="130">
        <f t="shared" si="18"/>
        <v>105901</v>
      </c>
      <c r="M33" s="130">
        <f t="shared" si="18"/>
        <v>105901</v>
      </c>
      <c r="N33" s="130">
        <f>O33-11*M33</f>
        <v>105906</v>
      </c>
      <c r="O33" s="325">
        <f>Össz.önkor.mérleg.!E27</f>
        <v>1270817</v>
      </c>
      <c r="P33" s="259"/>
    </row>
    <row r="34" spans="1:16" s="21" customFormat="1" ht="15" customHeight="1" x14ac:dyDescent="0.25">
      <c r="A34" s="710" t="s">
        <v>371</v>
      </c>
      <c r="B34" s="21" t="s">
        <v>306</v>
      </c>
      <c r="C34" s="130">
        <f t="shared" ref="C34:C38" si="19">ROUND(O34/12,0)</f>
        <v>476</v>
      </c>
      <c r="D34" s="130">
        <f t="shared" ref="D34:M38" si="20">C34</f>
        <v>476</v>
      </c>
      <c r="E34" s="130">
        <f t="shared" si="20"/>
        <v>476</v>
      </c>
      <c r="F34" s="130">
        <f t="shared" si="20"/>
        <v>476</v>
      </c>
      <c r="G34" s="130">
        <f t="shared" si="20"/>
        <v>476</v>
      </c>
      <c r="H34" s="130">
        <f t="shared" si="20"/>
        <v>476</v>
      </c>
      <c r="I34" s="130">
        <f t="shared" si="20"/>
        <v>476</v>
      </c>
      <c r="J34" s="130">
        <f t="shared" si="20"/>
        <v>476</v>
      </c>
      <c r="K34" s="130">
        <f t="shared" si="20"/>
        <v>476</v>
      </c>
      <c r="L34" s="130">
        <f t="shared" si="20"/>
        <v>476</v>
      </c>
      <c r="M34" s="130">
        <f t="shared" si="20"/>
        <v>476</v>
      </c>
      <c r="N34" s="130">
        <f t="shared" ref="N34:N38" si="21">O34-11*M34</f>
        <v>479</v>
      </c>
      <c r="O34" s="325">
        <f>Össz.önkor.mérleg.!E28</f>
        <v>5715</v>
      </c>
      <c r="P34" s="259"/>
    </row>
    <row r="35" spans="1:16" s="21" customFormat="1" ht="15.75" customHeight="1" x14ac:dyDescent="0.25">
      <c r="A35" s="710" t="s">
        <v>372</v>
      </c>
      <c r="B35" s="21" t="s">
        <v>289</v>
      </c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325"/>
    </row>
    <row r="36" spans="1:16" s="21" customFormat="1" ht="15.75" customHeight="1" x14ac:dyDescent="0.25">
      <c r="A36" s="710" t="s">
        <v>373</v>
      </c>
      <c r="B36" s="21" t="s">
        <v>446</v>
      </c>
      <c r="C36" s="130">
        <f t="shared" si="19"/>
        <v>0</v>
      </c>
      <c r="D36" s="130">
        <f t="shared" si="20"/>
        <v>0</v>
      </c>
      <c r="E36" s="130">
        <f t="shared" si="20"/>
        <v>0</v>
      </c>
      <c r="F36" s="130">
        <f t="shared" si="20"/>
        <v>0</v>
      </c>
      <c r="G36" s="130">
        <f t="shared" si="20"/>
        <v>0</v>
      </c>
      <c r="H36" s="130">
        <f t="shared" si="20"/>
        <v>0</v>
      </c>
      <c r="I36" s="130">
        <f t="shared" si="20"/>
        <v>0</v>
      </c>
      <c r="J36" s="130">
        <f t="shared" si="20"/>
        <v>0</v>
      </c>
      <c r="K36" s="130">
        <f t="shared" si="20"/>
        <v>0</v>
      </c>
      <c r="L36" s="130">
        <f t="shared" si="20"/>
        <v>0</v>
      </c>
      <c r="M36" s="130">
        <f t="shared" si="20"/>
        <v>0</v>
      </c>
      <c r="N36" s="130">
        <f t="shared" si="21"/>
        <v>0</v>
      </c>
      <c r="O36" s="325">
        <f>Össz.önkor.mérleg.!E30</f>
        <v>0</v>
      </c>
    </row>
    <row r="37" spans="1:16" s="21" customFormat="1" ht="16.5" customHeight="1" x14ac:dyDescent="0.25">
      <c r="A37" s="710" t="s">
        <v>374</v>
      </c>
      <c r="B37" s="21" t="s">
        <v>447</v>
      </c>
      <c r="C37" s="130">
        <f t="shared" si="19"/>
        <v>54</v>
      </c>
      <c r="D37" s="130">
        <f t="shared" si="20"/>
        <v>54</v>
      </c>
      <c r="E37" s="130">
        <f t="shared" si="20"/>
        <v>54</v>
      </c>
      <c r="F37" s="130">
        <f t="shared" si="20"/>
        <v>54</v>
      </c>
      <c r="G37" s="130">
        <f t="shared" si="20"/>
        <v>54</v>
      </c>
      <c r="H37" s="130">
        <f t="shared" si="20"/>
        <v>54</v>
      </c>
      <c r="I37" s="130">
        <f t="shared" si="20"/>
        <v>54</v>
      </c>
      <c r="J37" s="130">
        <f t="shared" si="20"/>
        <v>54</v>
      </c>
      <c r="K37" s="130">
        <f t="shared" si="20"/>
        <v>54</v>
      </c>
      <c r="L37" s="130">
        <f t="shared" si="20"/>
        <v>54</v>
      </c>
      <c r="M37" s="130">
        <f t="shared" si="20"/>
        <v>54</v>
      </c>
      <c r="N37" s="130">
        <f t="shared" si="21"/>
        <v>48</v>
      </c>
      <c r="O37" s="325">
        <f>Össz.önkor.mérleg.!E32</f>
        <v>642</v>
      </c>
      <c r="P37" s="259"/>
    </row>
    <row r="38" spans="1:16" s="21" customFormat="1" ht="15" customHeight="1" x14ac:dyDescent="0.25">
      <c r="A38" s="710" t="s">
        <v>375</v>
      </c>
      <c r="B38" s="21" t="s">
        <v>449</v>
      </c>
      <c r="C38" s="130">
        <f t="shared" si="19"/>
        <v>0</v>
      </c>
      <c r="D38" s="130">
        <f t="shared" si="20"/>
        <v>0</v>
      </c>
      <c r="E38" s="130">
        <f t="shared" si="20"/>
        <v>0</v>
      </c>
      <c r="F38" s="130">
        <f t="shared" si="20"/>
        <v>0</v>
      </c>
      <c r="G38" s="130">
        <f t="shared" si="20"/>
        <v>0</v>
      </c>
      <c r="H38" s="130">
        <f t="shared" si="20"/>
        <v>0</v>
      </c>
      <c r="I38" s="130">
        <f t="shared" si="20"/>
        <v>0</v>
      </c>
      <c r="J38" s="130">
        <f t="shared" si="20"/>
        <v>0</v>
      </c>
      <c r="K38" s="130">
        <f t="shared" si="20"/>
        <v>0</v>
      </c>
      <c r="L38" s="130">
        <f t="shared" si="20"/>
        <v>0</v>
      </c>
      <c r="M38" s="130">
        <f t="shared" si="20"/>
        <v>0</v>
      </c>
      <c r="N38" s="130">
        <f t="shared" si="21"/>
        <v>0</v>
      </c>
      <c r="O38" s="325">
        <f>Össz.önkor.mérleg.!E33</f>
        <v>0</v>
      </c>
      <c r="P38" s="259"/>
    </row>
    <row r="39" spans="1:16" s="26" customFormat="1" ht="15" customHeight="1" x14ac:dyDescent="0.25">
      <c r="A39" s="710" t="s">
        <v>376</v>
      </c>
      <c r="B39" s="544" t="s">
        <v>450</v>
      </c>
      <c r="C39" s="746">
        <f>SUM(C33:C38)</f>
        <v>106431</v>
      </c>
      <c r="D39" s="746">
        <f>SUM(D33:D38)</f>
        <v>106431</v>
      </c>
      <c r="E39" s="746">
        <f t="shared" ref="E39:O39" si="22">SUM(E33:E38)</f>
        <v>106431</v>
      </c>
      <c r="F39" s="746">
        <f t="shared" si="22"/>
        <v>106431</v>
      </c>
      <c r="G39" s="746">
        <f t="shared" si="22"/>
        <v>106431</v>
      </c>
      <c r="H39" s="746">
        <f t="shared" si="22"/>
        <v>106431</v>
      </c>
      <c r="I39" s="746">
        <f t="shared" si="22"/>
        <v>106431</v>
      </c>
      <c r="J39" s="746">
        <f t="shared" si="22"/>
        <v>106431</v>
      </c>
      <c r="K39" s="746">
        <f t="shared" si="22"/>
        <v>106431</v>
      </c>
      <c r="L39" s="746">
        <f t="shared" si="22"/>
        <v>106431</v>
      </c>
      <c r="M39" s="746">
        <f t="shared" si="22"/>
        <v>106431</v>
      </c>
      <c r="N39" s="746">
        <f t="shared" si="22"/>
        <v>106433</v>
      </c>
      <c r="O39" s="746">
        <f t="shared" si="22"/>
        <v>1277174</v>
      </c>
      <c r="P39" s="25"/>
    </row>
    <row r="40" spans="1:16" s="26" customFormat="1" ht="15" customHeight="1" x14ac:dyDescent="0.25">
      <c r="A40" s="710" t="s">
        <v>423</v>
      </c>
      <c r="B40" s="745" t="s">
        <v>755</v>
      </c>
      <c r="C40" s="750">
        <v>16207</v>
      </c>
      <c r="D40" s="750">
        <f>C40</f>
        <v>16207</v>
      </c>
      <c r="E40" s="750">
        <f t="shared" ref="E40:M40" si="23">D40</f>
        <v>16207</v>
      </c>
      <c r="F40" s="750">
        <f t="shared" si="23"/>
        <v>16207</v>
      </c>
      <c r="G40" s="750">
        <f t="shared" si="23"/>
        <v>16207</v>
      </c>
      <c r="H40" s="750">
        <f t="shared" si="23"/>
        <v>16207</v>
      </c>
      <c r="I40" s="750">
        <f t="shared" si="23"/>
        <v>16207</v>
      </c>
      <c r="J40" s="750">
        <f t="shared" si="23"/>
        <v>16207</v>
      </c>
      <c r="K40" s="750">
        <f t="shared" si="23"/>
        <v>16207</v>
      </c>
      <c r="L40" s="750">
        <f t="shared" si="23"/>
        <v>16207</v>
      </c>
      <c r="M40" s="750">
        <f t="shared" si="23"/>
        <v>16207</v>
      </c>
      <c r="N40" s="750">
        <f>O40-11*M40</f>
        <v>16197</v>
      </c>
      <c r="O40" s="794">
        <f>Össz.önkor.mérleg.!E41</f>
        <v>194474</v>
      </c>
      <c r="P40" s="25"/>
    </row>
    <row r="41" spans="1:16" s="26" customFormat="1" ht="15" customHeight="1" x14ac:dyDescent="0.25">
      <c r="A41" s="710" t="s">
        <v>424</v>
      </c>
      <c r="B41" s="546" t="s">
        <v>536</v>
      </c>
      <c r="C41" s="751">
        <f>ROUND(O41/12,0)</f>
        <v>1528</v>
      </c>
      <c r="D41" s="751">
        <f>C41</f>
        <v>1528</v>
      </c>
      <c r="E41" s="751">
        <f t="shared" ref="E41:M41" si="24">D41</f>
        <v>1528</v>
      </c>
      <c r="F41" s="751">
        <f t="shared" si="24"/>
        <v>1528</v>
      </c>
      <c r="G41" s="751">
        <f t="shared" si="24"/>
        <v>1528</v>
      </c>
      <c r="H41" s="751">
        <f t="shared" si="24"/>
        <v>1528</v>
      </c>
      <c r="I41" s="751">
        <f t="shared" si="24"/>
        <v>1528</v>
      </c>
      <c r="J41" s="751">
        <f t="shared" si="24"/>
        <v>1528</v>
      </c>
      <c r="K41" s="751">
        <f t="shared" si="24"/>
        <v>1528</v>
      </c>
      <c r="L41" s="751">
        <f t="shared" si="24"/>
        <v>1528</v>
      </c>
      <c r="M41" s="751">
        <f t="shared" si="24"/>
        <v>1528</v>
      </c>
      <c r="N41" s="751">
        <f>O41-11*M41</f>
        <v>1529</v>
      </c>
      <c r="O41" s="795">
        <f>Össz.önkor.mérleg.!E48</f>
        <v>18337</v>
      </c>
      <c r="P41" s="25"/>
    </row>
    <row r="42" spans="1:16" s="20" customFormat="1" ht="15.75" customHeight="1" thickBot="1" x14ac:dyDescent="0.3">
      <c r="A42" s="710" t="s">
        <v>425</v>
      </c>
      <c r="B42" s="796" t="s">
        <v>535</v>
      </c>
      <c r="C42" s="131">
        <f t="shared" ref="C42:N42" si="25">SUM(C40:C41)</f>
        <v>17735</v>
      </c>
      <c r="D42" s="131">
        <f>SUM(D40:D41)</f>
        <v>17735</v>
      </c>
      <c r="E42" s="131">
        <f t="shared" si="25"/>
        <v>17735</v>
      </c>
      <c r="F42" s="131">
        <f t="shared" si="25"/>
        <v>17735</v>
      </c>
      <c r="G42" s="131">
        <f t="shared" si="25"/>
        <v>17735</v>
      </c>
      <c r="H42" s="131">
        <f t="shared" si="25"/>
        <v>17735</v>
      </c>
      <c r="I42" s="131">
        <f t="shared" si="25"/>
        <v>17735</v>
      </c>
      <c r="J42" s="131">
        <f t="shared" si="25"/>
        <v>17735</v>
      </c>
      <c r="K42" s="131">
        <f t="shared" si="25"/>
        <v>17735</v>
      </c>
      <c r="L42" s="131">
        <f t="shared" si="25"/>
        <v>17735</v>
      </c>
      <c r="M42" s="131">
        <f t="shared" si="25"/>
        <v>17735</v>
      </c>
      <c r="N42" s="131">
        <f t="shared" si="25"/>
        <v>17726</v>
      </c>
      <c r="O42" s="325">
        <f>O40+O41</f>
        <v>212811</v>
      </c>
    </row>
    <row r="43" spans="1:16" s="22" customFormat="1" ht="16.5" customHeight="1" thickBot="1" x14ac:dyDescent="0.3">
      <c r="A43" s="801" t="s">
        <v>426</v>
      </c>
      <c r="B43" s="800" t="s">
        <v>453</v>
      </c>
      <c r="C43" s="797">
        <f>C39+C32+C42</f>
        <v>362571</v>
      </c>
      <c r="D43" s="797">
        <f>D39+D32+D42</f>
        <v>362571</v>
      </c>
      <c r="E43" s="797">
        <f>E39+E32+E42</f>
        <v>362571</v>
      </c>
      <c r="F43" s="797">
        <f>F39+F32+F42</f>
        <v>362571</v>
      </c>
      <c r="G43" s="797">
        <f t="shared" ref="G43:L43" si="26">G39+G32+G42</f>
        <v>362571</v>
      </c>
      <c r="H43" s="797">
        <f t="shared" si="26"/>
        <v>362571</v>
      </c>
      <c r="I43" s="797">
        <f t="shared" si="26"/>
        <v>362571</v>
      </c>
      <c r="J43" s="797">
        <f t="shared" si="26"/>
        <v>362571</v>
      </c>
      <c r="K43" s="797">
        <f t="shared" si="26"/>
        <v>362571</v>
      </c>
      <c r="L43" s="797">
        <f t="shared" si="26"/>
        <v>362571</v>
      </c>
      <c r="M43" s="797">
        <f>M39+M32+M42</f>
        <v>362571</v>
      </c>
      <c r="N43" s="797">
        <f>N39+N32+N42</f>
        <v>362568</v>
      </c>
      <c r="O43" s="798">
        <f>O32+O39+O42</f>
        <v>4350849</v>
      </c>
      <c r="P43" s="24"/>
    </row>
    <row r="44" spans="1:16" ht="12.75" customHeight="1" x14ac:dyDescent="0.25">
      <c r="B44" s="491"/>
      <c r="C44" s="513"/>
      <c r="D44" s="513"/>
      <c r="E44" s="513"/>
      <c r="F44" s="513"/>
      <c r="G44" s="513"/>
      <c r="H44" s="513"/>
      <c r="I44" s="513"/>
      <c r="J44" s="513"/>
      <c r="K44" s="513"/>
      <c r="L44" s="513"/>
      <c r="M44" s="513"/>
      <c r="N44" s="513"/>
      <c r="O44" s="513"/>
    </row>
    <row r="45" spans="1:16" ht="12.75" customHeight="1" x14ac:dyDescent="0.25"/>
    <row r="46" spans="1:16" ht="12.75" customHeight="1" x14ac:dyDescent="0.25"/>
    <row r="47" spans="1:16" ht="12.75" customHeight="1" x14ac:dyDescent="0.25">
      <c r="A47" s="222"/>
      <c r="B47" s="137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50"/>
    <pageSetUpPr fitToPage="1"/>
  </sheetPr>
  <dimension ref="A1:IV59"/>
  <sheetViews>
    <sheetView topLeftCell="A40" workbookViewId="0">
      <selection activeCell="E72" sqref="E72:F72"/>
    </sheetView>
  </sheetViews>
  <sheetFormatPr defaultColWidth="9.140625" defaultRowHeight="15.75" x14ac:dyDescent="0.25"/>
  <cols>
    <col min="1" max="1" width="4.42578125" style="12" customWidth="1"/>
    <col min="2" max="2" width="38.85546875" style="16" customWidth="1"/>
    <col min="3" max="3" width="6.42578125" style="12" customWidth="1"/>
    <col min="4" max="4" width="6.85546875" style="12" customWidth="1"/>
    <col min="5" max="5" width="4.7109375" style="12" customWidth="1"/>
    <col min="6" max="6" width="5.42578125" style="12" customWidth="1"/>
    <col min="7" max="8" width="4" style="12" customWidth="1"/>
    <col min="9" max="9" width="4.85546875" style="12" bestFit="1" customWidth="1"/>
    <col min="10" max="12" width="7.42578125" style="12" customWidth="1"/>
    <col min="13" max="17" width="7.28515625" style="12" customWidth="1"/>
    <col min="18" max="18" width="6.7109375" style="12" customWidth="1"/>
    <col min="19" max="19" width="5.140625" style="12" customWidth="1"/>
    <col min="20" max="20" width="5.7109375" style="12" customWidth="1"/>
    <col min="21" max="28" width="6.7109375" style="12" customWidth="1"/>
    <col min="29" max="30" width="6.85546875" style="12" customWidth="1"/>
    <col min="31" max="31" width="6.5703125" style="12" customWidth="1"/>
    <col min="32" max="38" width="7.140625" style="12" customWidth="1"/>
    <col min="39" max="39" width="7.5703125" style="12" customWidth="1"/>
    <col min="40" max="16384" width="9.140625" style="11"/>
  </cols>
  <sheetData>
    <row r="1" spans="1:41" ht="15.75" customHeight="1" x14ac:dyDescent="0.25">
      <c r="A1" s="1489" t="s">
        <v>1147</v>
      </c>
      <c r="B1" s="1490"/>
      <c r="C1" s="1490"/>
      <c r="D1" s="1490"/>
      <c r="E1" s="1490"/>
      <c r="F1" s="1490"/>
      <c r="G1" s="1490"/>
      <c r="H1" s="1490"/>
      <c r="I1" s="1490"/>
      <c r="J1" s="1490"/>
      <c r="K1" s="1490"/>
      <c r="L1" s="1490"/>
      <c r="M1" s="1490"/>
      <c r="N1" s="1490"/>
      <c r="O1" s="1490"/>
      <c r="P1" s="1490"/>
      <c r="Q1" s="1490"/>
      <c r="R1" s="1490"/>
      <c r="S1" s="1490"/>
      <c r="T1" s="1490"/>
      <c r="U1" s="1490"/>
      <c r="V1" s="1490"/>
      <c r="W1" s="1490"/>
      <c r="X1" s="1490"/>
      <c r="Y1" s="1490"/>
      <c r="Z1" s="1490"/>
      <c r="AA1" s="1490"/>
      <c r="AB1" s="1490"/>
      <c r="AC1" s="1490"/>
      <c r="AD1" s="1490"/>
      <c r="AE1" s="1490"/>
      <c r="AF1" s="1490"/>
      <c r="AG1" s="1490"/>
      <c r="AH1" s="1490"/>
      <c r="AI1" s="1490"/>
      <c r="AJ1" s="1490"/>
      <c r="AK1" s="1490"/>
      <c r="AL1" s="1490"/>
      <c r="AM1" s="1490"/>
    </row>
    <row r="2" spans="1:41" ht="15.75" customHeight="1" x14ac:dyDescent="0.25">
      <c r="A2" s="1367" t="s">
        <v>51</v>
      </c>
      <c r="B2" s="1367"/>
      <c r="C2" s="1367"/>
      <c r="D2" s="1367"/>
      <c r="E2" s="1367"/>
      <c r="F2" s="1367"/>
      <c r="G2" s="1367"/>
      <c r="H2" s="1367"/>
      <c r="I2" s="1367"/>
      <c r="J2" s="1367"/>
      <c r="K2" s="1367"/>
      <c r="L2" s="1367"/>
      <c r="M2" s="1367"/>
      <c r="N2" s="1367"/>
      <c r="O2" s="1367"/>
      <c r="P2" s="1367"/>
      <c r="Q2" s="1367"/>
      <c r="R2" s="1367"/>
      <c r="S2" s="1367"/>
      <c r="T2" s="1367"/>
      <c r="U2" s="1367"/>
      <c r="V2" s="1367"/>
      <c r="W2" s="1367"/>
      <c r="X2" s="1367"/>
      <c r="Y2" s="1367"/>
      <c r="Z2" s="1367"/>
      <c r="AA2" s="1367"/>
      <c r="AB2" s="1367"/>
      <c r="AC2" s="1367"/>
      <c r="AD2" s="1367"/>
      <c r="AE2" s="1367"/>
      <c r="AF2" s="1367"/>
      <c r="AG2" s="1367"/>
      <c r="AH2" s="1367"/>
      <c r="AI2" s="1367"/>
      <c r="AJ2" s="1367"/>
      <c r="AK2" s="1367"/>
      <c r="AL2" s="1367"/>
      <c r="AM2" s="1367"/>
    </row>
    <row r="3" spans="1:41" ht="15.75" customHeight="1" x14ac:dyDescent="0.25">
      <c r="A3" s="1367" t="s">
        <v>1153</v>
      </c>
      <c r="B3" s="1367"/>
      <c r="C3" s="1367"/>
      <c r="D3" s="1367"/>
      <c r="E3" s="1367"/>
      <c r="F3" s="1367"/>
      <c r="G3" s="1367"/>
      <c r="H3" s="1367"/>
      <c r="I3" s="1367"/>
      <c r="J3" s="1367"/>
      <c r="K3" s="1367"/>
      <c r="L3" s="1367"/>
      <c r="M3" s="1367"/>
      <c r="N3" s="1367"/>
      <c r="O3" s="1367"/>
      <c r="P3" s="1367"/>
      <c r="Q3" s="1367"/>
      <c r="R3" s="1367"/>
      <c r="S3" s="1367"/>
      <c r="T3" s="1367"/>
      <c r="U3" s="1367"/>
      <c r="V3" s="1367"/>
      <c r="W3" s="1367"/>
      <c r="X3" s="1367"/>
      <c r="Y3" s="1367"/>
      <c r="Z3" s="1367"/>
      <c r="AA3" s="1367"/>
      <c r="AB3" s="1367"/>
      <c r="AC3" s="1367"/>
      <c r="AD3" s="1367"/>
      <c r="AE3" s="1367"/>
      <c r="AF3" s="1367"/>
      <c r="AG3" s="1367"/>
      <c r="AH3" s="1367"/>
      <c r="AI3" s="1367"/>
      <c r="AJ3" s="1367"/>
      <c r="AK3" s="1367"/>
      <c r="AL3" s="1367"/>
      <c r="AM3" s="1367"/>
    </row>
    <row r="4" spans="1:41" ht="15.75" customHeight="1" x14ac:dyDescent="0.25"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</row>
    <row r="5" spans="1:41" ht="27.75" customHeight="1" x14ac:dyDescent="0.25">
      <c r="A5" s="1491" t="s">
        <v>67</v>
      </c>
      <c r="B5" s="29" t="s">
        <v>54</v>
      </c>
      <c r="C5" s="1492" t="s">
        <v>55</v>
      </c>
      <c r="D5" s="1492"/>
      <c r="E5" s="1492" t="s">
        <v>56</v>
      </c>
      <c r="F5" s="1492"/>
      <c r="G5" s="1492" t="s">
        <v>57</v>
      </c>
      <c r="H5" s="1492"/>
      <c r="I5" s="1492"/>
      <c r="J5" s="1492"/>
      <c r="K5" s="1493" t="s">
        <v>293</v>
      </c>
      <c r="L5" s="1493"/>
      <c r="M5" s="1492" t="s">
        <v>294</v>
      </c>
      <c r="N5" s="1492"/>
      <c r="O5" s="1492"/>
      <c r="P5" s="1492"/>
      <c r="Q5" s="1492"/>
      <c r="R5" s="1492"/>
      <c r="S5" s="1492" t="s">
        <v>295</v>
      </c>
      <c r="T5" s="1493"/>
      <c r="U5" s="1494" t="s">
        <v>393</v>
      </c>
      <c r="V5" s="1494"/>
      <c r="W5" s="1494"/>
      <c r="X5" s="1494"/>
      <c r="Y5" s="1494"/>
      <c r="Z5" s="1494"/>
      <c r="AA5" s="1494"/>
      <c r="AB5" s="1494"/>
      <c r="AC5" s="1492" t="s">
        <v>399</v>
      </c>
      <c r="AD5" s="1492"/>
      <c r="AE5" s="1492"/>
      <c r="AF5" s="1492" t="s">
        <v>400</v>
      </c>
      <c r="AG5" s="1492"/>
      <c r="AH5" s="1492"/>
      <c r="AI5" s="1492"/>
      <c r="AJ5" s="1492"/>
      <c r="AK5" s="1492"/>
      <c r="AL5" s="1492"/>
      <c r="AM5" s="1495"/>
    </row>
    <row r="6" spans="1:41" s="2" customFormat="1" ht="30.75" customHeight="1" x14ac:dyDescent="0.2">
      <c r="A6" s="1491"/>
      <c r="B6" s="1365" t="s">
        <v>454</v>
      </c>
      <c r="C6" s="1496" t="s">
        <v>455</v>
      </c>
      <c r="D6" s="1496"/>
      <c r="E6" s="1496"/>
      <c r="F6" s="1496"/>
      <c r="G6" s="1496" t="s">
        <v>456</v>
      </c>
      <c r="H6" s="1496"/>
      <c r="I6" s="1496"/>
      <c r="J6" s="1496"/>
      <c r="K6" s="1496"/>
      <c r="L6" s="1496"/>
      <c r="M6" s="1483" t="s">
        <v>457</v>
      </c>
      <c r="N6" s="1483"/>
      <c r="O6" s="1483"/>
      <c r="P6" s="1483"/>
      <c r="Q6" s="1483"/>
      <c r="R6" s="1483"/>
      <c r="S6" s="1483"/>
      <c r="T6" s="1483"/>
      <c r="U6" s="1483" t="s">
        <v>345</v>
      </c>
      <c r="V6" s="1483"/>
      <c r="W6" s="1483"/>
      <c r="X6" s="1483"/>
      <c r="Y6" s="1483"/>
      <c r="Z6" s="1483"/>
      <c r="AA6" s="1483"/>
      <c r="AB6" s="1483"/>
      <c r="AC6" s="1483"/>
      <c r="AD6" s="1483"/>
      <c r="AE6" s="1483"/>
      <c r="AF6" s="1484" t="s">
        <v>458</v>
      </c>
      <c r="AG6" s="1484"/>
      <c r="AH6" s="1484"/>
      <c r="AI6" s="1484"/>
      <c r="AJ6" s="1484"/>
      <c r="AK6" s="1484"/>
      <c r="AL6" s="1484"/>
      <c r="AM6" s="1485"/>
    </row>
    <row r="7" spans="1:41" s="2" customFormat="1" ht="40.5" customHeight="1" x14ac:dyDescent="0.2">
      <c r="A7" s="1491"/>
      <c r="B7" s="1365"/>
      <c r="C7" s="1486" t="s">
        <v>459</v>
      </c>
      <c r="D7" s="1486"/>
      <c r="E7" s="1266" t="s">
        <v>460</v>
      </c>
      <c r="F7" s="1266"/>
      <c r="G7" s="1486" t="s">
        <v>461</v>
      </c>
      <c r="H7" s="1486"/>
      <c r="I7" s="1486"/>
      <c r="J7" s="1486"/>
      <c r="K7" s="1486" t="s">
        <v>460</v>
      </c>
      <c r="L7" s="1486"/>
      <c r="M7" s="1487" t="s">
        <v>461</v>
      </c>
      <c r="N7" s="1487"/>
      <c r="O7" s="1487"/>
      <c r="P7" s="1487"/>
      <c r="Q7" s="1487"/>
      <c r="R7" s="1487"/>
      <c r="S7" s="1486" t="s">
        <v>460</v>
      </c>
      <c r="T7" s="1488"/>
      <c r="U7" s="1487" t="s">
        <v>461</v>
      </c>
      <c r="V7" s="1487"/>
      <c r="W7" s="1487"/>
      <c r="X7" s="1487"/>
      <c r="Y7" s="1487"/>
      <c r="Z7" s="1487"/>
      <c r="AA7" s="1487"/>
      <c r="AB7" s="1487"/>
      <c r="AC7" s="1487" t="s">
        <v>462</v>
      </c>
      <c r="AD7" s="1487"/>
      <c r="AE7" s="1487"/>
      <c r="AF7" s="1484"/>
      <c r="AG7" s="1484"/>
      <c r="AH7" s="1484"/>
      <c r="AI7" s="1484"/>
      <c r="AJ7" s="1484"/>
      <c r="AK7" s="1484"/>
      <c r="AL7" s="1484"/>
      <c r="AM7" s="1485"/>
    </row>
    <row r="8" spans="1:41" s="2" customFormat="1" ht="27" customHeight="1" x14ac:dyDescent="0.2">
      <c r="A8" s="1362"/>
      <c r="B8" s="1365"/>
      <c r="C8" s="30">
        <v>44927</v>
      </c>
      <c r="D8" s="30">
        <v>43100</v>
      </c>
      <c r="E8" s="30">
        <v>42736</v>
      </c>
      <c r="F8" s="30">
        <v>43100</v>
      </c>
      <c r="G8" s="30">
        <v>42736</v>
      </c>
      <c r="H8" s="30">
        <v>45047</v>
      </c>
      <c r="I8" s="30">
        <v>44804</v>
      </c>
      <c r="J8" s="30">
        <v>43100</v>
      </c>
      <c r="K8" s="30">
        <v>42736</v>
      </c>
      <c r="L8" s="30">
        <v>43100</v>
      </c>
      <c r="M8" s="30">
        <v>42736</v>
      </c>
      <c r="N8" s="30">
        <v>44629</v>
      </c>
      <c r="O8" s="30">
        <v>44674</v>
      </c>
      <c r="P8" s="30">
        <v>44805</v>
      </c>
      <c r="Q8" s="30">
        <v>44916</v>
      </c>
      <c r="R8" s="30">
        <v>43100</v>
      </c>
      <c r="S8" s="30">
        <v>42736</v>
      </c>
      <c r="T8" s="30">
        <v>43100</v>
      </c>
      <c r="U8" s="30">
        <v>42736</v>
      </c>
      <c r="V8" s="30">
        <v>44629</v>
      </c>
      <c r="W8" s="30">
        <v>44674</v>
      </c>
      <c r="X8" s="30">
        <v>45047</v>
      </c>
      <c r="Y8" s="30">
        <v>44804</v>
      </c>
      <c r="Z8" s="30">
        <v>44805</v>
      </c>
      <c r="AA8" s="30">
        <v>44916</v>
      </c>
      <c r="AB8" s="30">
        <v>43100</v>
      </c>
      <c r="AC8" s="30">
        <v>42736</v>
      </c>
      <c r="AD8" s="30">
        <v>44347</v>
      </c>
      <c r="AE8" s="30">
        <v>43100</v>
      </c>
      <c r="AF8" s="30">
        <v>42736</v>
      </c>
      <c r="AG8" s="30">
        <v>44629</v>
      </c>
      <c r="AH8" s="30">
        <v>44674</v>
      </c>
      <c r="AI8" s="30">
        <v>44713</v>
      </c>
      <c r="AJ8" s="30">
        <v>44804</v>
      </c>
      <c r="AK8" s="30">
        <v>44805</v>
      </c>
      <c r="AL8" s="30">
        <v>44916</v>
      </c>
      <c r="AM8" s="558">
        <v>43100</v>
      </c>
      <c r="AO8" s="559"/>
    </row>
    <row r="9" spans="1:41" s="2" customFormat="1" ht="13.9" customHeight="1" x14ac:dyDescent="0.25">
      <c r="A9" s="355"/>
      <c r="B9" s="19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560"/>
      <c r="AN9" s="559"/>
    </row>
    <row r="10" spans="1:41" s="2" customFormat="1" ht="13.9" customHeight="1" x14ac:dyDescent="0.2">
      <c r="A10" s="714" t="s">
        <v>302</v>
      </c>
      <c r="B10" s="703" t="s">
        <v>73</v>
      </c>
      <c r="C10" s="688">
        <v>2</v>
      </c>
      <c r="D10" s="688">
        <f>C10</f>
        <v>2</v>
      </c>
      <c r="E10" s="688"/>
      <c r="F10" s="688"/>
      <c r="G10" s="687">
        <v>2</v>
      </c>
      <c r="H10" s="687"/>
      <c r="I10" s="687"/>
      <c r="J10" s="687" t="s">
        <v>463</v>
      </c>
      <c r="K10" s="687"/>
      <c r="L10" s="687"/>
      <c r="M10" s="687"/>
      <c r="N10" s="687"/>
      <c r="O10" s="687"/>
      <c r="P10" s="687"/>
      <c r="Q10" s="687"/>
      <c r="R10" s="687"/>
      <c r="S10" s="687"/>
      <c r="T10" s="687"/>
      <c r="U10" s="688">
        <v>2</v>
      </c>
      <c r="V10" s="688"/>
      <c r="W10" s="688"/>
      <c r="X10" s="688"/>
      <c r="Y10" s="688"/>
      <c r="Z10" s="688"/>
      <c r="AA10" s="688"/>
      <c r="AB10" s="688">
        <v>2</v>
      </c>
      <c r="AC10" s="688"/>
      <c r="AD10" s="688"/>
      <c r="AE10" s="688"/>
      <c r="AF10" s="527">
        <v>2</v>
      </c>
      <c r="AG10" s="527"/>
      <c r="AH10" s="527"/>
      <c r="AI10" s="527"/>
      <c r="AJ10" s="527"/>
      <c r="AK10" s="527"/>
      <c r="AL10" s="527"/>
      <c r="AM10" s="561">
        <f>AF10</f>
        <v>2</v>
      </c>
    </row>
    <row r="11" spans="1:41" s="2" customFormat="1" ht="13.9" customHeight="1" x14ac:dyDescent="0.25">
      <c r="A11" s="710"/>
      <c r="B11" s="488"/>
      <c r="C11" s="489"/>
      <c r="D11" s="490"/>
      <c r="E11" s="490"/>
      <c r="F11" s="490"/>
      <c r="G11" s="490"/>
      <c r="H11" s="490"/>
      <c r="I11" s="490"/>
      <c r="J11" s="490"/>
      <c r="K11" s="490"/>
      <c r="L11" s="490"/>
      <c r="M11" s="490"/>
      <c r="N11" s="490"/>
      <c r="O11" s="490"/>
      <c r="P11" s="490"/>
      <c r="Q11" s="490"/>
      <c r="R11" s="490"/>
      <c r="S11" s="490"/>
      <c r="T11" s="490"/>
      <c r="U11" s="490"/>
      <c r="V11" s="490"/>
      <c r="W11" s="490"/>
      <c r="X11" s="490"/>
      <c r="Y11" s="490"/>
      <c r="Z11" s="490"/>
      <c r="AA11" s="490"/>
      <c r="AB11" s="490"/>
      <c r="AC11" s="490"/>
      <c r="AD11" s="490"/>
      <c r="AE11" s="490"/>
      <c r="AF11" s="490"/>
      <c r="AG11" s="490"/>
      <c r="AH11" s="490"/>
      <c r="AI11" s="490"/>
      <c r="AJ11" s="490"/>
      <c r="AK11" s="490"/>
      <c r="AL11" s="490"/>
      <c r="AM11" s="562"/>
      <c r="AN11" s="559"/>
    </row>
    <row r="12" spans="1:41" s="17" customFormat="1" ht="14.45" customHeight="1" x14ac:dyDescent="0.25">
      <c r="A12" s="714" t="s">
        <v>310</v>
      </c>
      <c r="B12" s="704" t="s">
        <v>1110</v>
      </c>
      <c r="C12" s="514">
        <v>2</v>
      </c>
      <c r="D12" s="515">
        <f>C12</f>
        <v>2</v>
      </c>
      <c r="E12" s="515"/>
      <c r="F12" s="515"/>
      <c r="G12" s="515">
        <v>29</v>
      </c>
      <c r="H12" s="515"/>
      <c r="I12" s="515"/>
      <c r="J12" s="515">
        <f>G12</f>
        <v>29</v>
      </c>
      <c r="K12" s="515"/>
      <c r="L12" s="515"/>
      <c r="M12" s="515"/>
      <c r="N12" s="515"/>
      <c r="O12" s="515"/>
      <c r="P12" s="515"/>
      <c r="Q12" s="515"/>
      <c r="R12" s="515"/>
      <c r="S12" s="515"/>
      <c r="T12" s="515"/>
      <c r="U12" s="515">
        <f>C12+G12+M12</f>
        <v>31</v>
      </c>
      <c r="V12" s="515"/>
      <c r="W12" s="515"/>
      <c r="X12" s="515"/>
      <c r="Y12" s="515"/>
      <c r="Z12" s="515"/>
      <c r="AA12" s="515"/>
      <c r="AB12" s="515">
        <f>SUM(U12:AA12)</f>
        <v>31</v>
      </c>
      <c r="AC12" s="515"/>
      <c r="AD12" s="515"/>
      <c r="AE12" s="515"/>
      <c r="AF12" s="516">
        <f>U12</f>
        <v>31</v>
      </c>
      <c r="AG12" s="516"/>
      <c r="AH12" s="516"/>
      <c r="AI12" s="516"/>
      <c r="AJ12" s="516"/>
      <c r="AK12" s="516"/>
      <c r="AL12" s="516"/>
      <c r="AM12" s="561">
        <f>SUM(AF12:AL12)</f>
        <v>31</v>
      </c>
    </row>
    <row r="13" spans="1:41" s="12" customFormat="1" ht="14.45" customHeight="1" x14ac:dyDescent="0.25">
      <c r="A13" s="712"/>
      <c r="B13" s="491"/>
      <c r="C13" s="491"/>
      <c r="D13" s="491"/>
      <c r="E13" s="491"/>
      <c r="F13" s="491"/>
      <c r="G13" s="491"/>
      <c r="H13" s="491"/>
      <c r="I13" s="491"/>
      <c r="J13" s="491"/>
      <c r="K13" s="491"/>
      <c r="L13" s="491"/>
      <c r="M13" s="491"/>
      <c r="N13" s="491"/>
      <c r="O13" s="491"/>
      <c r="P13" s="491"/>
      <c r="Q13" s="491"/>
      <c r="R13" s="491"/>
      <c r="S13" s="491"/>
      <c r="T13" s="491"/>
      <c r="U13" s="491"/>
      <c r="V13" s="491"/>
      <c r="W13" s="491"/>
      <c r="X13" s="491"/>
      <c r="Y13" s="491"/>
      <c r="Z13" s="491"/>
      <c r="AA13" s="491"/>
      <c r="AB13" s="491"/>
      <c r="AC13" s="491"/>
      <c r="AD13" s="491"/>
      <c r="AE13" s="491"/>
      <c r="AF13" s="491"/>
      <c r="AG13" s="491"/>
      <c r="AH13" s="491"/>
      <c r="AI13" s="491"/>
      <c r="AJ13" s="491"/>
      <c r="AK13" s="491"/>
      <c r="AL13" s="491"/>
      <c r="AM13" s="563"/>
      <c r="AN13" s="242"/>
    </row>
    <row r="14" spans="1:41" ht="15.75" customHeight="1" x14ac:dyDescent="0.25">
      <c r="A14" s="712"/>
      <c r="B14" s="492"/>
      <c r="C14" s="493"/>
      <c r="D14" s="494"/>
      <c r="E14" s="494"/>
      <c r="F14" s="494"/>
      <c r="G14" s="494"/>
      <c r="H14" s="494"/>
      <c r="I14" s="494"/>
      <c r="J14" s="495"/>
      <c r="K14" s="495"/>
      <c r="L14" s="495"/>
      <c r="M14" s="495"/>
      <c r="N14" s="495"/>
      <c r="O14" s="495"/>
      <c r="P14" s="495"/>
      <c r="Q14" s="495"/>
      <c r="R14" s="495"/>
      <c r="S14" s="495"/>
      <c r="T14" s="495"/>
      <c r="U14" s="495"/>
      <c r="V14" s="495"/>
      <c r="W14" s="495"/>
      <c r="X14" s="495"/>
      <c r="Y14" s="495"/>
      <c r="Z14" s="495"/>
      <c r="AA14" s="495"/>
      <c r="AB14" s="496"/>
      <c r="AC14" s="496"/>
      <c r="AD14" s="496"/>
      <c r="AE14" s="496"/>
      <c r="AF14" s="496"/>
      <c r="AG14" s="496"/>
      <c r="AH14" s="496"/>
      <c r="AI14" s="496"/>
      <c r="AJ14" s="496"/>
      <c r="AK14" s="496"/>
      <c r="AL14" s="496"/>
      <c r="AM14" s="564"/>
      <c r="AN14" s="222"/>
    </row>
    <row r="15" spans="1:41" s="12" customFormat="1" ht="14.45" customHeight="1" x14ac:dyDescent="0.25">
      <c r="A15" s="713"/>
      <c r="B15" s="520" t="s">
        <v>465</v>
      </c>
      <c r="C15" s="497"/>
      <c r="D15" s="498"/>
      <c r="E15" s="498"/>
      <c r="F15" s="498"/>
      <c r="G15" s="498"/>
      <c r="H15" s="498"/>
      <c r="I15" s="498"/>
      <c r="J15" s="499"/>
      <c r="K15" s="499"/>
      <c r="L15" s="499"/>
      <c r="M15" s="499"/>
      <c r="N15" s="499"/>
      <c r="O15" s="499"/>
      <c r="P15" s="499"/>
      <c r="Q15" s="499"/>
      <c r="R15" s="499"/>
      <c r="S15" s="499"/>
      <c r="T15" s="499"/>
      <c r="U15" s="499"/>
      <c r="V15" s="499"/>
      <c r="W15" s="499"/>
      <c r="X15" s="499"/>
      <c r="Y15" s="499"/>
      <c r="Z15" s="499"/>
      <c r="AA15" s="499"/>
      <c r="AB15" s="663"/>
      <c r="AC15" s="663"/>
      <c r="AD15" s="663"/>
      <c r="AE15" s="663"/>
      <c r="AF15" s="663"/>
      <c r="AG15" s="663"/>
      <c r="AH15" s="663"/>
      <c r="AI15" s="663"/>
      <c r="AJ15" s="663"/>
      <c r="AK15" s="663"/>
      <c r="AL15" s="663"/>
      <c r="AM15" s="664"/>
      <c r="AN15" s="242"/>
    </row>
    <row r="16" spans="1:41" s="20" customFormat="1" ht="14.45" customHeight="1" x14ac:dyDescent="0.25">
      <c r="A16" s="715" t="s">
        <v>311</v>
      </c>
      <c r="B16" s="705" t="s">
        <v>641</v>
      </c>
      <c r="C16" s="1205"/>
      <c r="D16" s="524"/>
      <c r="E16" s="524"/>
      <c r="F16" s="524"/>
      <c r="G16" s="524"/>
      <c r="H16" s="524"/>
      <c r="I16" s="524"/>
      <c r="J16" s="524"/>
      <c r="K16" s="524"/>
      <c r="L16" s="524"/>
      <c r="M16" s="524">
        <v>17</v>
      </c>
      <c r="N16" s="524"/>
      <c r="O16" s="524"/>
      <c r="P16" s="524"/>
      <c r="Q16" s="524"/>
      <c r="R16" s="515">
        <f>SUM(M16:Q16)</f>
        <v>17</v>
      </c>
      <c r="S16" s="524"/>
      <c r="T16" s="524"/>
      <c r="U16" s="515">
        <f>C16+G16+M16</f>
        <v>17</v>
      </c>
      <c r="V16" s="524"/>
      <c r="W16" s="524"/>
      <c r="X16" s="524"/>
      <c r="Y16" s="524"/>
      <c r="Z16" s="515"/>
      <c r="AA16" s="515"/>
      <c r="AB16" s="515">
        <f>SUM(U16:AA16)</f>
        <v>17</v>
      </c>
      <c r="AC16" s="515"/>
      <c r="AD16" s="515"/>
      <c r="AE16" s="515"/>
      <c r="AF16" s="515">
        <f>U16+AC16/2</f>
        <v>17</v>
      </c>
      <c r="AG16" s="524"/>
      <c r="AH16" s="524"/>
      <c r="AI16" s="524"/>
      <c r="AJ16" s="524"/>
      <c r="AK16" s="515"/>
      <c r="AL16" s="515"/>
      <c r="AM16" s="689">
        <f>SUM(AF16:AL16)</f>
        <v>17</v>
      </c>
    </row>
    <row r="17" spans="1:41" s="20" customFormat="1" ht="14.45" customHeight="1" x14ac:dyDescent="0.25">
      <c r="A17" s="715" t="s">
        <v>312</v>
      </c>
      <c r="B17" s="705" t="s">
        <v>643</v>
      </c>
      <c r="C17" s="1206"/>
      <c r="D17" s="524"/>
      <c r="E17" s="524"/>
      <c r="F17" s="524"/>
      <c r="G17" s="524"/>
      <c r="H17" s="524"/>
      <c r="I17" s="524"/>
      <c r="J17" s="524"/>
      <c r="K17" s="524"/>
      <c r="L17" s="524"/>
      <c r="M17" s="524">
        <v>14</v>
      </c>
      <c r="N17" s="524"/>
      <c r="O17" s="524"/>
      <c r="P17" s="524"/>
      <c r="Q17" s="524"/>
      <c r="R17" s="515">
        <f t="shared" ref="R17:R19" si="0">SUM(M17:Q17)</f>
        <v>14</v>
      </c>
      <c r="S17" s="524"/>
      <c r="T17" s="524"/>
      <c r="U17" s="515">
        <f>C17+G17+M17</f>
        <v>14</v>
      </c>
      <c r="V17" s="524"/>
      <c r="W17" s="524"/>
      <c r="X17" s="524"/>
      <c r="Y17" s="524"/>
      <c r="Z17" s="515"/>
      <c r="AA17" s="515"/>
      <c r="AB17" s="515">
        <f t="shared" ref="AB17:AB18" si="1">SUM(U17:AA17)</f>
        <v>14</v>
      </c>
      <c r="AC17" s="515"/>
      <c r="AD17" s="515"/>
      <c r="AE17" s="515"/>
      <c r="AF17" s="515">
        <f>U17+AC17/2</f>
        <v>14</v>
      </c>
      <c r="AG17" s="524"/>
      <c r="AH17" s="524"/>
      <c r="AI17" s="524"/>
      <c r="AJ17" s="524"/>
      <c r="AK17" s="515"/>
      <c r="AL17" s="515"/>
      <c r="AM17" s="689">
        <f t="shared" ref="AM17:AM19" si="2">SUM(AF17:AL17)</f>
        <v>14</v>
      </c>
    </row>
    <row r="18" spans="1:41" s="20" customFormat="1" ht="14.45" customHeight="1" x14ac:dyDescent="0.25">
      <c r="A18" s="715" t="s">
        <v>313</v>
      </c>
      <c r="B18" s="705" t="s">
        <v>642</v>
      </c>
      <c r="C18" s="1206"/>
      <c r="D18" s="524"/>
      <c r="E18" s="524"/>
      <c r="F18" s="524"/>
      <c r="G18" s="524"/>
      <c r="H18" s="524"/>
      <c r="I18" s="524"/>
      <c r="J18" s="524"/>
      <c r="K18" s="524"/>
      <c r="L18" s="524"/>
      <c r="M18" s="524">
        <v>20</v>
      </c>
      <c r="N18" s="524"/>
      <c r="O18" s="524"/>
      <c r="P18" s="524"/>
      <c r="Q18" s="524"/>
      <c r="R18" s="515">
        <f t="shared" si="0"/>
        <v>20</v>
      </c>
      <c r="S18" s="524"/>
      <c r="T18" s="524"/>
      <c r="U18" s="515">
        <f>C18+G18+M18</f>
        <v>20</v>
      </c>
      <c r="V18" s="524"/>
      <c r="W18" s="524"/>
      <c r="X18" s="524"/>
      <c r="Y18" s="524"/>
      <c r="Z18" s="515"/>
      <c r="AA18" s="515"/>
      <c r="AB18" s="515">
        <f t="shared" si="1"/>
        <v>20</v>
      </c>
      <c r="AC18" s="515"/>
      <c r="AD18" s="515"/>
      <c r="AE18" s="515"/>
      <c r="AF18" s="515">
        <f>U18+AC18/2</f>
        <v>20</v>
      </c>
      <c r="AG18" s="524"/>
      <c r="AH18" s="524"/>
      <c r="AI18" s="524"/>
      <c r="AJ18" s="524"/>
      <c r="AK18" s="515"/>
      <c r="AL18" s="515"/>
      <c r="AM18" s="689">
        <f t="shared" si="2"/>
        <v>20</v>
      </c>
    </row>
    <row r="19" spans="1:41" s="20" customFormat="1" ht="14.45" customHeight="1" x14ac:dyDescent="0.25">
      <c r="A19" s="714" t="s">
        <v>315</v>
      </c>
      <c r="B19" s="704" t="s">
        <v>466</v>
      </c>
      <c r="C19" s="1207"/>
      <c r="D19" s="1215"/>
      <c r="E19" s="1215"/>
      <c r="F19" s="1215"/>
      <c r="G19" s="1215"/>
      <c r="H19" s="1215"/>
      <c r="I19" s="1215"/>
      <c r="J19" s="524"/>
      <c r="K19" s="524"/>
      <c r="L19" s="524"/>
      <c r="M19" s="515">
        <f>SUM(M16:M18)</f>
        <v>51</v>
      </c>
      <c r="N19" s="515">
        <f t="shared" ref="N19:Q19" si="3">SUM(N16:N18)</f>
        <v>0</v>
      </c>
      <c r="O19" s="515">
        <f t="shared" si="3"/>
        <v>0</v>
      </c>
      <c r="P19" s="515">
        <f t="shared" si="3"/>
        <v>0</v>
      </c>
      <c r="Q19" s="515">
        <f t="shared" si="3"/>
        <v>0</v>
      </c>
      <c r="R19" s="515">
        <f t="shared" si="0"/>
        <v>51</v>
      </c>
      <c r="S19" s="515"/>
      <c r="T19" s="515"/>
      <c r="U19" s="515">
        <f>C19+G19+M19</f>
        <v>51</v>
      </c>
      <c r="V19" s="515">
        <f>D19+J19+N19</f>
        <v>0</v>
      </c>
      <c r="W19" s="515">
        <f>E19+K19+O19</f>
        <v>0</v>
      </c>
      <c r="X19" s="515">
        <f t="shared" ref="X19" si="4">F19+L19+P19</f>
        <v>0</v>
      </c>
      <c r="Y19" s="515">
        <v>0</v>
      </c>
      <c r="Z19" s="515">
        <f>F19+L19+P19</f>
        <v>0</v>
      </c>
      <c r="AA19" s="515">
        <v>0</v>
      </c>
      <c r="AB19" s="515">
        <f>SUM(AB16:AB18)</f>
        <v>51</v>
      </c>
      <c r="AC19" s="515"/>
      <c r="AD19" s="515"/>
      <c r="AE19" s="515"/>
      <c r="AF19" s="526">
        <f>U19+AC19/2</f>
        <v>51</v>
      </c>
      <c r="AG19" s="526">
        <f>V19+AD19/2</f>
        <v>0</v>
      </c>
      <c r="AH19" s="526">
        <f>W19+AE19/2</f>
        <v>0</v>
      </c>
      <c r="AI19" s="526">
        <v>0</v>
      </c>
      <c r="AJ19" s="526">
        <f t="shared" ref="AJ19" si="5">Y19+AG19/2</f>
        <v>0</v>
      </c>
      <c r="AK19" s="526">
        <v>0</v>
      </c>
      <c r="AL19" s="526">
        <v>0</v>
      </c>
      <c r="AM19" s="689">
        <f t="shared" si="2"/>
        <v>51</v>
      </c>
    </row>
    <row r="20" spans="1:41" s="12" customFormat="1" ht="13.5" customHeight="1" x14ac:dyDescent="0.25">
      <c r="A20" s="716"/>
      <c r="B20" s="500"/>
      <c r="C20" s="501"/>
      <c r="D20" s="502"/>
      <c r="E20" s="502"/>
      <c r="F20" s="502"/>
      <c r="G20" s="502"/>
      <c r="H20" s="502"/>
      <c r="I20" s="502"/>
      <c r="J20" s="503"/>
      <c r="K20" s="503"/>
      <c r="L20" s="503"/>
      <c r="M20" s="503"/>
      <c r="N20" s="503"/>
      <c r="O20" s="503"/>
      <c r="P20" s="503"/>
      <c r="Q20" s="503"/>
      <c r="R20" s="503"/>
      <c r="S20" s="503"/>
      <c r="T20" s="503"/>
      <c r="U20" s="503"/>
      <c r="V20" s="503"/>
      <c r="W20" s="503"/>
      <c r="X20" s="503"/>
      <c r="Y20" s="503"/>
      <c r="Z20" s="503"/>
      <c r="AA20" s="503"/>
      <c r="AB20" s="503"/>
      <c r="AC20" s="503"/>
      <c r="AD20" s="503"/>
      <c r="AE20" s="503"/>
      <c r="AF20" s="503"/>
      <c r="AG20" s="503"/>
      <c r="AH20" s="503"/>
      <c r="AI20" s="503"/>
      <c r="AJ20" s="503"/>
      <c r="AK20" s="503"/>
      <c r="AL20" s="503"/>
      <c r="AM20" s="565"/>
      <c r="AN20" s="242"/>
    </row>
    <row r="21" spans="1:41" ht="12.75" customHeight="1" x14ac:dyDescent="0.25">
      <c r="A21" s="712"/>
      <c r="B21" s="492"/>
      <c r="C21" s="493"/>
      <c r="D21" s="494"/>
      <c r="E21" s="494"/>
      <c r="F21" s="494"/>
      <c r="G21" s="494"/>
      <c r="H21" s="494"/>
      <c r="I21" s="494"/>
      <c r="J21" s="504"/>
      <c r="K21" s="504"/>
      <c r="L21" s="504"/>
      <c r="M21" s="504"/>
      <c r="N21" s="504"/>
      <c r="O21" s="504"/>
      <c r="P21" s="504"/>
      <c r="Q21" s="504"/>
      <c r="R21" s="495"/>
      <c r="S21" s="495"/>
      <c r="T21" s="495"/>
      <c r="U21" s="495"/>
      <c r="V21" s="495"/>
      <c r="W21" s="495"/>
      <c r="X21" s="495"/>
      <c r="Y21" s="495"/>
      <c r="Z21" s="495"/>
      <c r="AA21" s="495"/>
      <c r="AB21" s="495"/>
      <c r="AC21" s="495"/>
      <c r="AD21" s="495"/>
      <c r="AE21" s="495"/>
      <c r="AF21" s="495"/>
      <c r="AG21" s="495"/>
      <c r="AH21" s="495"/>
      <c r="AI21" s="495"/>
      <c r="AJ21" s="495"/>
      <c r="AK21" s="495"/>
      <c r="AL21" s="495"/>
      <c r="AM21" s="566"/>
    </row>
    <row r="22" spans="1:41" s="12" customFormat="1" ht="27" customHeight="1" x14ac:dyDescent="0.25">
      <c r="A22" s="713"/>
      <c r="B22" s="520" t="s">
        <v>644</v>
      </c>
      <c r="C22" s="497"/>
      <c r="D22" s="498"/>
      <c r="E22" s="498"/>
      <c r="F22" s="498"/>
      <c r="G22" s="498"/>
      <c r="H22" s="498"/>
      <c r="I22" s="498"/>
      <c r="J22" s="498"/>
      <c r="K22" s="498"/>
      <c r="L22" s="498"/>
      <c r="M22" s="498"/>
      <c r="N22" s="498"/>
      <c r="O22" s="498"/>
      <c r="P22" s="498"/>
      <c r="Q22" s="498"/>
      <c r="R22" s="498"/>
      <c r="S22" s="498"/>
      <c r="T22" s="498"/>
      <c r="U22" s="495"/>
      <c r="V22" s="495"/>
      <c r="W22" s="495"/>
      <c r="X22" s="495"/>
      <c r="Y22" s="495"/>
      <c r="Z22" s="495"/>
      <c r="AA22" s="495"/>
      <c r="AB22" s="495"/>
      <c r="AC22" s="495"/>
      <c r="AD22" s="495"/>
      <c r="AE22" s="495"/>
      <c r="AF22" s="495"/>
      <c r="AG22" s="495"/>
      <c r="AH22" s="495"/>
      <c r="AI22" s="495"/>
      <c r="AJ22" s="495"/>
      <c r="AK22" s="495"/>
      <c r="AL22" s="495"/>
      <c r="AM22" s="573"/>
    </row>
    <row r="23" spans="1:41" s="20" customFormat="1" ht="27.75" customHeight="1" x14ac:dyDescent="0.25">
      <c r="A23" s="715" t="s">
        <v>316</v>
      </c>
      <c r="B23" s="705" t="s">
        <v>1027</v>
      </c>
      <c r="C23" s="1217"/>
      <c r="D23" s="524"/>
      <c r="E23" s="524"/>
      <c r="F23" s="524"/>
      <c r="G23" s="524"/>
      <c r="H23" s="524"/>
      <c r="I23" s="524"/>
      <c r="J23" s="515"/>
      <c r="K23" s="515"/>
      <c r="L23" s="515"/>
      <c r="M23" s="524">
        <v>6</v>
      </c>
      <c r="N23" s="524"/>
      <c r="O23" s="524"/>
      <c r="P23" s="524"/>
      <c r="Q23" s="524"/>
      <c r="R23" s="515">
        <f>M23</f>
        <v>6</v>
      </c>
      <c r="S23" s="524"/>
      <c r="T23" s="524"/>
      <c r="U23" s="515">
        <f t="shared" ref="U23:U32" si="6">C23+G23+M23</f>
        <v>6</v>
      </c>
      <c r="V23" s="515"/>
      <c r="W23" s="515"/>
      <c r="X23" s="515"/>
      <c r="Y23" s="515"/>
      <c r="Z23" s="515"/>
      <c r="AA23" s="515"/>
      <c r="AB23" s="515">
        <f t="shared" ref="AB23:AB33" si="7">D23+J23+R23</f>
        <v>6</v>
      </c>
      <c r="AC23" s="515"/>
      <c r="AD23" s="515"/>
      <c r="AE23" s="515"/>
      <c r="AF23" s="515">
        <f t="shared" ref="AF23:AF33" si="8">C23+G23+M23+S23/2</f>
        <v>6</v>
      </c>
      <c r="AG23" s="515"/>
      <c r="AH23" s="515"/>
      <c r="AI23" s="515"/>
      <c r="AJ23" s="515"/>
      <c r="AK23" s="515"/>
      <c r="AL23" s="515"/>
      <c r="AM23" s="690">
        <f t="shared" ref="AM23:AM33" si="9">D23+J23+R23+T23/2</f>
        <v>6</v>
      </c>
    </row>
    <row r="24" spans="1:41" s="20" customFormat="1" ht="14.45" customHeight="1" x14ac:dyDescent="0.25">
      <c r="A24" s="715" t="s">
        <v>317</v>
      </c>
      <c r="B24" s="705" t="s">
        <v>467</v>
      </c>
      <c r="C24" s="1217"/>
      <c r="D24" s="524"/>
      <c r="E24" s="524"/>
      <c r="F24" s="524"/>
      <c r="G24" s="524"/>
      <c r="H24" s="524"/>
      <c r="I24" s="524"/>
      <c r="J24" s="524"/>
      <c r="K24" s="524"/>
      <c r="L24" s="524"/>
      <c r="M24" s="524">
        <v>1</v>
      </c>
      <c r="N24" s="524"/>
      <c r="O24" s="524"/>
      <c r="P24" s="524"/>
      <c r="Q24" s="524"/>
      <c r="R24" s="515">
        <f t="shared" ref="R24:R33" si="10">M24</f>
        <v>1</v>
      </c>
      <c r="S24" s="524"/>
      <c r="T24" s="524"/>
      <c r="U24" s="515">
        <f t="shared" si="6"/>
        <v>1</v>
      </c>
      <c r="V24" s="515"/>
      <c r="W24" s="515"/>
      <c r="X24" s="515"/>
      <c r="Y24" s="515"/>
      <c r="Z24" s="515"/>
      <c r="AA24" s="515"/>
      <c r="AB24" s="515">
        <f t="shared" si="7"/>
        <v>1</v>
      </c>
      <c r="AC24" s="515"/>
      <c r="AD24" s="515"/>
      <c r="AE24" s="515"/>
      <c r="AF24" s="515">
        <f t="shared" si="8"/>
        <v>1</v>
      </c>
      <c r="AG24" s="515"/>
      <c r="AH24" s="515"/>
      <c r="AI24" s="515"/>
      <c r="AJ24" s="515"/>
      <c r="AK24" s="515"/>
      <c r="AL24" s="515"/>
      <c r="AM24" s="690">
        <f t="shared" si="9"/>
        <v>1</v>
      </c>
    </row>
    <row r="25" spans="1:41" s="20" customFormat="1" ht="14.25" customHeight="1" x14ac:dyDescent="0.25">
      <c r="A25" s="715" t="s">
        <v>346</v>
      </c>
      <c r="B25" s="705" t="s">
        <v>585</v>
      </c>
      <c r="C25" s="1217"/>
      <c r="D25" s="524"/>
      <c r="E25" s="524"/>
      <c r="F25" s="524"/>
      <c r="G25" s="524"/>
      <c r="H25" s="524"/>
      <c r="I25" s="524"/>
      <c r="J25" s="524"/>
      <c r="K25" s="524"/>
      <c r="L25" s="524"/>
      <c r="M25" s="524">
        <v>33</v>
      </c>
      <c r="N25" s="524"/>
      <c r="O25" s="524"/>
      <c r="P25" s="524"/>
      <c r="Q25" s="524"/>
      <c r="R25" s="515">
        <f t="shared" si="10"/>
        <v>33</v>
      </c>
      <c r="S25" s="524"/>
      <c r="T25" s="524"/>
      <c r="U25" s="515">
        <f t="shared" si="6"/>
        <v>33</v>
      </c>
      <c r="V25" s="515"/>
      <c r="W25" s="515"/>
      <c r="X25" s="515"/>
      <c r="Y25" s="515"/>
      <c r="Z25" s="515"/>
      <c r="AA25" s="515"/>
      <c r="AB25" s="515">
        <f t="shared" si="7"/>
        <v>33</v>
      </c>
      <c r="AC25" s="515"/>
      <c r="AD25" s="515"/>
      <c r="AE25" s="515"/>
      <c r="AF25" s="515">
        <f t="shared" si="8"/>
        <v>33</v>
      </c>
      <c r="AG25" s="515"/>
      <c r="AH25" s="515"/>
      <c r="AI25" s="515"/>
      <c r="AJ25" s="515"/>
      <c r="AK25" s="515"/>
      <c r="AL25" s="515"/>
      <c r="AM25" s="690">
        <f t="shared" si="9"/>
        <v>33</v>
      </c>
    </row>
    <row r="26" spans="1:41" s="702" customFormat="1" ht="29.25" customHeight="1" x14ac:dyDescent="0.2">
      <c r="A26" s="715" t="s">
        <v>347</v>
      </c>
      <c r="B26" s="706" t="s">
        <v>586</v>
      </c>
      <c r="C26" s="1218"/>
      <c r="D26" s="1219"/>
      <c r="E26" s="1219"/>
      <c r="F26" s="1219"/>
      <c r="G26" s="1219"/>
      <c r="H26" s="1219"/>
      <c r="I26" s="1219"/>
      <c r="J26" s="1219"/>
      <c r="K26" s="1219"/>
      <c r="L26" s="1219"/>
      <c r="M26" s="1219">
        <v>2</v>
      </c>
      <c r="N26" s="1219"/>
      <c r="O26" s="1219"/>
      <c r="P26" s="1219"/>
      <c r="Q26" s="1219"/>
      <c r="R26" s="525">
        <f t="shared" si="10"/>
        <v>2</v>
      </c>
      <c r="S26" s="1219"/>
      <c r="T26" s="1219"/>
      <c r="U26" s="525">
        <f t="shared" si="6"/>
        <v>2</v>
      </c>
      <c r="V26" s="525"/>
      <c r="W26" s="525"/>
      <c r="X26" s="525"/>
      <c r="Y26" s="525"/>
      <c r="Z26" s="525"/>
      <c r="AA26" s="525"/>
      <c r="AB26" s="525">
        <f t="shared" si="7"/>
        <v>2</v>
      </c>
      <c r="AC26" s="525"/>
      <c r="AD26" s="525"/>
      <c r="AE26" s="525"/>
      <c r="AF26" s="525">
        <f t="shared" si="8"/>
        <v>2</v>
      </c>
      <c r="AG26" s="525"/>
      <c r="AH26" s="525"/>
      <c r="AI26" s="525"/>
      <c r="AJ26" s="525"/>
      <c r="AK26" s="525"/>
      <c r="AL26" s="525"/>
      <c r="AM26" s="701">
        <f t="shared" si="9"/>
        <v>2</v>
      </c>
    </row>
    <row r="27" spans="1:41" s="20" customFormat="1" ht="14.45" customHeight="1" x14ac:dyDescent="0.25">
      <c r="A27" s="715" t="s">
        <v>348</v>
      </c>
      <c r="B27" s="705" t="s">
        <v>480</v>
      </c>
      <c r="C27" s="1217"/>
      <c r="D27" s="524"/>
      <c r="E27" s="524"/>
      <c r="F27" s="524"/>
      <c r="G27" s="524"/>
      <c r="H27" s="524"/>
      <c r="I27" s="524"/>
      <c r="J27" s="524"/>
      <c r="K27" s="524"/>
      <c r="L27" s="524"/>
      <c r="M27" s="524">
        <v>2</v>
      </c>
      <c r="N27" s="524"/>
      <c r="O27" s="524"/>
      <c r="P27" s="524"/>
      <c r="Q27" s="524"/>
      <c r="R27" s="515">
        <f t="shared" si="10"/>
        <v>2</v>
      </c>
      <c r="S27" s="524"/>
      <c r="T27" s="524"/>
      <c r="U27" s="515">
        <f t="shared" si="6"/>
        <v>2</v>
      </c>
      <c r="V27" s="515"/>
      <c r="W27" s="515"/>
      <c r="X27" s="515"/>
      <c r="Y27" s="515"/>
      <c r="Z27" s="515"/>
      <c r="AA27" s="515"/>
      <c r="AB27" s="515">
        <f t="shared" si="7"/>
        <v>2</v>
      </c>
      <c r="AC27" s="515"/>
      <c r="AD27" s="515"/>
      <c r="AE27" s="515"/>
      <c r="AF27" s="515">
        <f t="shared" si="8"/>
        <v>2</v>
      </c>
      <c r="AG27" s="515"/>
      <c r="AH27" s="515"/>
      <c r="AI27" s="515"/>
      <c r="AJ27" s="515"/>
      <c r="AK27" s="515"/>
      <c r="AL27" s="515"/>
      <c r="AM27" s="690">
        <f t="shared" si="9"/>
        <v>2</v>
      </c>
    </row>
    <row r="28" spans="1:41" s="20" customFormat="1" ht="14.45" customHeight="1" x14ac:dyDescent="0.25">
      <c r="A28" s="715" t="s">
        <v>349</v>
      </c>
      <c r="B28" s="705" t="s">
        <v>468</v>
      </c>
      <c r="C28" s="1217"/>
      <c r="D28" s="524"/>
      <c r="E28" s="524"/>
      <c r="F28" s="524"/>
      <c r="G28" s="524"/>
      <c r="H28" s="524"/>
      <c r="I28" s="524"/>
      <c r="J28" s="524"/>
      <c r="K28" s="524"/>
      <c r="L28" s="524"/>
      <c r="M28" s="524">
        <v>2</v>
      </c>
      <c r="N28" s="524"/>
      <c r="O28" s="524"/>
      <c r="P28" s="524"/>
      <c r="Q28" s="524"/>
      <c r="R28" s="515">
        <f t="shared" si="10"/>
        <v>2</v>
      </c>
      <c r="S28" s="524"/>
      <c r="T28" s="524"/>
      <c r="U28" s="515">
        <f t="shared" si="6"/>
        <v>2</v>
      </c>
      <c r="V28" s="515"/>
      <c r="W28" s="515"/>
      <c r="X28" s="515"/>
      <c r="Y28" s="515"/>
      <c r="Z28" s="515"/>
      <c r="AA28" s="515"/>
      <c r="AB28" s="515">
        <f t="shared" si="7"/>
        <v>2</v>
      </c>
      <c r="AC28" s="515"/>
      <c r="AD28" s="515"/>
      <c r="AE28" s="515"/>
      <c r="AF28" s="515">
        <f t="shared" si="8"/>
        <v>2</v>
      </c>
      <c r="AG28" s="515"/>
      <c r="AH28" s="515"/>
      <c r="AI28" s="515"/>
      <c r="AJ28" s="515"/>
      <c r="AK28" s="515"/>
      <c r="AL28" s="515"/>
      <c r="AM28" s="690">
        <f t="shared" si="9"/>
        <v>2</v>
      </c>
      <c r="AO28" s="21"/>
    </row>
    <row r="29" spans="1:41" s="20" customFormat="1" ht="14.45" customHeight="1" x14ac:dyDescent="0.25">
      <c r="A29" s="715" t="s">
        <v>350</v>
      </c>
      <c r="B29" s="705" t="s">
        <v>469</v>
      </c>
      <c r="C29" s="1217"/>
      <c r="D29" s="524"/>
      <c r="E29" s="524"/>
      <c r="F29" s="524"/>
      <c r="G29" s="524"/>
      <c r="H29" s="524"/>
      <c r="I29" s="524"/>
      <c r="J29" s="524"/>
      <c r="K29" s="524"/>
      <c r="L29" s="524"/>
      <c r="M29" s="524">
        <v>3</v>
      </c>
      <c r="N29" s="524"/>
      <c r="O29" s="524"/>
      <c r="P29" s="524"/>
      <c r="Q29" s="524"/>
      <c r="R29" s="515">
        <f t="shared" si="10"/>
        <v>3</v>
      </c>
      <c r="S29" s="524"/>
      <c r="T29" s="524"/>
      <c r="U29" s="515">
        <f t="shared" si="6"/>
        <v>3</v>
      </c>
      <c r="V29" s="515"/>
      <c r="W29" s="515"/>
      <c r="X29" s="515"/>
      <c r="Y29" s="515"/>
      <c r="Z29" s="515"/>
      <c r="AA29" s="515"/>
      <c r="AB29" s="515">
        <f t="shared" si="7"/>
        <v>3</v>
      </c>
      <c r="AC29" s="515"/>
      <c r="AD29" s="515"/>
      <c r="AE29" s="515"/>
      <c r="AF29" s="515">
        <f t="shared" si="8"/>
        <v>3</v>
      </c>
      <c r="AG29" s="515"/>
      <c r="AH29" s="515"/>
      <c r="AI29" s="515"/>
      <c r="AJ29" s="515"/>
      <c r="AK29" s="515"/>
      <c r="AL29" s="515"/>
      <c r="AM29" s="690">
        <f t="shared" si="9"/>
        <v>3</v>
      </c>
    </row>
    <row r="30" spans="1:41" s="20" customFormat="1" ht="29.25" customHeight="1" x14ac:dyDescent="0.25">
      <c r="A30" s="715" t="s">
        <v>351</v>
      </c>
      <c r="B30" s="705" t="s">
        <v>1055</v>
      </c>
      <c r="C30" s="1217"/>
      <c r="D30" s="524"/>
      <c r="E30" s="524"/>
      <c r="F30" s="524"/>
      <c r="G30" s="524"/>
      <c r="H30" s="524"/>
      <c r="I30" s="524"/>
      <c r="J30" s="524"/>
      <c r="K30" s="524"/>
      <c r="L30" s="524"/>
      <c r="M30" s="524">
        <v>1</v>
      </c>
      <c r="N30" s="524"/>
      <c r="O30" s="524"/>
      <c r="P30" s="524"/>
      <c r="Q30" s="524"/>
      <c r="R30" s="515">
        <f t="shared" si="10"/>
        <v>1</v>
      </c>
      <c r="S30" s="524"/>
      <c r="T30" s="524"/>
      <c r="U30" s="515">
        <f t="shared" si="6"/>
        <v>1</v>
      </c>
      <c r="V30" s="515"/>
      <c r="W30" s="515"/>
      <c r="X30" s="515"/>
      <c r="Y30" s="515"/>
      <c r="Z30" s="515"/>
      <c r="AA30" s="515"/>
      <c r="AB30" s="515">
        <f t="shared" si="7"/>
        <v>1</v>
      </c>
      <c r="AC30" s="515"/>
      <c r="AD30" s="515"/>
      <c r="AE30" s="515"/>
      <c r="AF30" s="515">
        <f t="shared" si="8"/>
        <v>1</v>
      </c>
      <c r="AG30" s="515"/>
      <c r="AH30" s="515"/>
      <c r="AI30" s="515"/>
      <c r="AJ30" s="515"/>
      <c r="AK30" s="515"/>
      <c r="AL30" s="515"/>
      <c r="AM30" s="690">
        <f t="shared" si="9"/>
        <v>1</v>
      </c>
    </row>
    <row r="31" spans="1:41" s="702" customFormat="1" ht="60" x14ac:dyDescent="0.2">
      <c r="A31" s="1216" t="s">
        <v>352</v>
      </c>
      <c r="B31" s="706" t="s">
        <v>1056</v>
      </c>
      <c r="C31" s="1218"/>
      <c r="D31" s="1219"/>
      <c r="E31" s="1219"/>
      <c r="F31" s="1219"/>
      <c r="G31" s="1219"/>
      <c r="H31" s="1219"/>
      <c r="I31" s="1219"/>
      <c r="J31" s="1219"/>
      <c r="K31" s="1219"/>
      <c r="L31" s="1219"/>
      <c r="M31" s="1219">
        <v>6</v>
      </c>
      <c r="N31" s="1219"/>
      <c r="O31" s="1219"/>
      <c r="P31" s="1219"/>
      <c r="Q31" s="1219"/>
      <c r="R31" s="525">
        <f t="shared" si="10"/>
        <v>6</v>
      </c>
      <c r="S31" s="1219"/>
      <c r="T31" s="1219"/>
      <c r="U31" s="525">
        <f t="shared" si="6"/>
        <v>6</v>
      </c>
      <c r="V31" s="525"/>
      <c r="W31" s="525"/>
      <c r="X31" s="525"/>
      <c r="Y31" s="525"/>
      <c r="Z31" s="525"/>
      <c r="AA31" s="525"/>
      <c r="AB31" s="525">
        <f t="shared" si="7"/>
        <v>6</v>
      </c>
      <c r="AC31" s="525"/>
      <c r="AD31" s="525"/>
      <c r="AE31" s="525"/>
      <c r="AF31" s="525">
        <f t="shared" si="8"/>
        <v>6</v>
      </c>
      <c r="AG31" s="525"/>
      <c r="AH31" s="525"/>
      <c r="AI31" s="525"/>
      <c r="AJ31" s="525"/>
      <c r="AK31" s="525"/>
      <c r="AL31" s="525"/>
      <c r="AM31" s="701">
        <f t="shared" si="9"/>
        <v>6</v>
      </c>
    </row>
    <row r="32" spans="1:41" s="20" customFormat="1" ht="14.25" customHeight="1" x14ac:dyDescent="0.25">
      <c r="A32" s="715" t="s">
        <v>353</v>
      </c>
      <c r="B32" s="705" t="s">
        <v>1028</v>
      </c>
      <c r="C32" s="1217"/>
      <c r="D32" s="524"/>
      <c r="E32" s="524"/>
      <c r="F32" s="524"/>
      <c r="G32" s="524"/>
      <c r="H32" s="524"/>
      <c r="I32" s="524"/>
      <c r="J32" s="524"/>
      <c r="K32" s="524"/>
      <c r="L32" s="524"/>
      <c r="M32" s="524">
        <v>2</v>
      </c>
      <c r="N32" s="524"/>
      <c r="O32" s="524"/>
      <c r="P32" s="524"/>
      <c r="Q32" s="524"/>
      <c r="R32" s="515">
        <f t="shared" si="10"/>
        <v>2</v>
      </c>
      <c r="S32" s="524"/>
      <c r="T32" s="524"/>
      <c r="U32" s="515">
        <f t="shared" si="6"/>
        <v>2</v>
      </c>
      <c r="V32" s="515"/>
      <c r="W32" s="515"/>
      <c r="X32" s="515"/>
      <c r="Y32" s="515"/>
      <c r="Z32" s="515"/>
      <c r="AA32" s="515"/>
      <c r="AB32" s="515">
        <f t="shared" si="7"/>
        <v>2</v>
      </c>
      <c r="AC32" s="515"/>
      <c r="AD32" s="515"/>
      <c r="AE32" s="515"/>
      <c r="AF32" s="515">
        <f t="shared" si="8"/>
        <v>2</v>
      </c>
      <c r="AG32" s="515"/>
      <c r="AH32" s="515"/>
      <c r="AI32" s="515"/>
      <c r="AJ32" s="515"/>
      <c r="AK32" s="515"/>
      <c r="AL32" s="515"/>
      <c r="AM32" s="690">
        <f t="shared" si="9"/>
        <v>2</v>
      </c>
    </row>
    <row r="33" spans="1:40" s="20" customFormat="1" ht="14.25" customHeight="1" x14ac:dyDescent="0.25">
      <c r="A33" s="714" t="s">
        <v>354</v>
      </c>
      <c r="B33" s="704" t="s">
        <v>470</v>
      </c>
      <c r="C33" s="514"/>
      <c r="D33" s="1215"/>
      <c r="E33" s="1215"/>
      <c r="F33" s="1215"/>
      <c r="G33" s="1215"/>
      <c r="H33" s="1215"/>
      <c r="I33" s="1215"/>
      <c r="J33" s="515"/>
      <c r="K33" s="515"/>
      <c r="L33" s="515"/>
      <c r="M33" s="515">
        <f>SUM(M23:M32)</f>
        <v>58</v>
      </c>
      <c r="N33" s="515"/>
      <c r="O33" s="515"/>
      <c r="P33" s="515"/>
      <c r="Q33" s="515"/>
      <c r="R33" s="515">
        <f t="shared" si="10"/>
        <v>58</v>
      </c>
      <c r="S33" s="515"/>
      <c r="T33" s="515"/>
      <c r="U33" s="515">
        <f>SUM(U23:U32)</f>
        <v>58</v>
      </c>
      <c r="V33" s="515"/>
      <c r="W33" s="515"/>
      <c r="X33" s="515"/>
      <c r="Y33" s="515"/>
      <c r="Z33" s="515"/>
      <c r="AA33" s="515"/>
      <c r="AB33" s="515">
        <f t="shared" si="7"/>
        <v>58</v>
      </c>
      <c r="AC33" s="515"/>
      <c r="AD33" s="515"/>
      <c r="AE33" s="515"/>
      <c r="AF33" s="526">
        <f t="shared" si="8"/>
        <v>58</v>
      </c>
      <c r="AG33" s="526"/>
      <c r="AH33" s="526"/>
      <c r="AI33" s="526"/>
      <c r="AJ33" s="526"/>
      <c r="AK33" s="526"/>
      <c r="AL33" s="526"/>
      <c r="AM33" s="691">
        <f t="shared" si="9"/>
        <v>58</v>
      </c>
    </row>
    <row r="34" spans="1:40" s="20" customFormat="1" ht="14.45" customHeight="1" x14ac:dyDescent="0.25">
      <c r="A34" s="713"/>
      <c r="B34" s="506"/>
      <c r="C34" s="505"/>
      <c r="D34" s="494"/>
      <c r="E34" s="494"/>
      <c r="F34" s="494"/>
      <c r="G34" s="494"/>
      <c r="H34" s="494"/>
      <c r="I34" s="494"/>
      <c r="J34" s="504"/>
      <c r="K34" s="504"/>
      <c r="L34" s="504"/>
      <c r="M34" s="495"/>
      <c r="N34" s="495"/>
      <c r="O34" s="495"/>
      <c r="P34" s="495"/>
      <c r="Q34" s="495"/>
      <c r="R34" s="495"/>
      <c r="S34" s="495"/>
      <c r="T34" s="495"/>
      <c r="U34" s="495"/>
      <c r="V34" s="495"/>
      <c r="W34" s="495"/>
      <c r="X34" s="495"/>
      <c r="Y34" s="495"/>
      <c r="Z34" s="495"/>
      <c r="AA34" s="495"/>
      <c r="AB34" s="495"/>
      <c r="AC34" s="495"/>
      <c r="AD34" s="495"/>
      <c r="AE34" s="495"/>
      <c r="AF34" s="507"/>
      <c r="AG34" s="507"/>
      <c r="AH34" s="507"/>
      <c r="AI34" s="507"/>
      <c r="AJ34" s="507"/>
      <c r="AK34" s="507"/>
      <c r="AL34" s="507"/>
      <c r="AM34" s="567"/>
    </row>
    <row r="35" spans="1:40" s="20" customFormat="1" ht="14.45" customHeight="1" x14ac:dyDescent="0.25">
      <c r="A35" s="724"/>
      <c r="B35" s="22" t="s">
        <v>483</v>
      </c>
      <c r="C35" s="505"/>
      <c r="D35" s="494"/>
      <c r="E35" s="494"/>
      <c r="F35" s="494"/>
      <c r="G35" s="494"/>
      <c r="H35" s="494"/>
      <c r="I35" s="494"/>
      <c r="J35" s="504"/>
      <c r="K35" s="504"/>
      <c r="L35" s="504"/>
      <c r="M35" s="495"/>
      <c r="N35" s="495"/>
      <c r="O35" s="495"/>
      <c r="P35" s="495"/>
      <c r="Q35" s="495"/>
      <c r="R35" s="495"/>
      <c r="S35" s="495"/>
      <c r="T35" s="495"/>
      <c r="U35" s="495"/>
      <c r="V35" s="495"/>
      <c r="W35" s="495"/>
      <c r="X35" s="495"/>
      <c r="Y35" s="495"/>
      <c r="Z35" s="495"/>
      <c r="AA35" s="495"/>
      <c r="AB35" s="495"/>
      <c r="AC35" s="495"/>
      <c r="AD35" s="495"/>
      <c r="AE35" s="495"/>
      <c r="AF35" s="507"/>
      <c r="AG35" s="507"/>
      <c r="AH35" s="507"/>
      <c r="AI35" s="507"/>
      <c r="AJ35" s="507"/>
      <c r="AK35" s="507"/>
      <c r="AL35" s="507"/>
      <c r="AM35" s="568"/>
    </row>
    <row r="36" spans="1:40" s="20" customFormat="1" ht="14.45" customHeight="1" x14ac:dyDescent="0.25">
      <c r="A36" s="724" t="s">
        <v>355</v>
      </c>
      <c r="B36" s="707" t="s">
        <v>1023</v>
      </c>
      <c r="C36" s="535">
        <v>1</v>
      </c>
      <c r="D36" s="532">
        <f>C36</f>
        <v>1</v>
      </c>
      <c r="E36" s="531"/>
      <c r="F36" s="531"/>
      <c r="G36" s="531"/>
      <c r="H36" s="531"/>
      <c r="I36" s="531"/>
      <c r="J36" s="532"/>
      <c r="K36" s="532"/>
      <c r="L36" s="532"/>
      <c r="M36" s="533"/>
      <c r="N36" s="533"/>
      <c r="O36" s="533"/>
      <c r="P36" s="533"/>
      <c r="Q36" s="533"/>
      <c r="R36" s="533"/>
      <c r="S36" s="533"/>
      <c r="T36" s="533"/>
      <c r="U36" s="533">
        <f>D36</f>
        <v>1</v>
      </c>
      <c r="V36" s="533"/>
      <c r="W36" s="533"/>
      <c r="X36" s="533"/>
      <c r="Y36" s="533"/>
      <c r="Z36" s="533"/>
      <c r="AA36" s="533"/>
      <c r="AB36" s="533">
        <f>U36</f>
        <v>1</v>
      </c>
      <c r="AC36" s="508"/>
      <c r="AD36" s="508"/>
      <c r="AE36" s="508"/>
      <c r="AF36" s="695">
        <f>U36+AC36</f>
        <v>1</v>
      </c>
      <c r="AG36" s="695"/>
      <c r="AH36" s="695"/>
      <c r="AI36" s="695"/>
      <c r="AJ36" s="695"/>
      <c r="AK36" s="695"/>
      <c r="AL36" s="695">
        <f>AD36</f>
        <v>0</v>
      </c>
      <c r="AM36" s="694">
        <f>AF36+AL36</f>
        <v>1</v>
      </c>
    </row>
    <row r="37" spans="1:40" s="20" customFormat="1" ht="27" customHeight="1" x14ac:dyDescent="0.25">
      <c r="A37" s="715"/>
      <c r="B37" s="569" t="s">
        <v>662</v>
      </c>
      <c r="C37" s="692"/>
      <c r="D37" s="532"/>
      <c r="E37" s="1208"/>
      <c r="F37" s="1208"/>
      <c r="G37" s="1208"/>
      <c r="H37" s="1208"/>
      <c r="I37" s="1208"/>
      <c r="J37" s="1209"/>
      <c r="K37" s="1209"/>
      <c r="L37" s="1209"/>
      <c r="M37" s="693"/>
      <c r="N37" s="693"/>
      <c r="O37" s="693"/>
      <c r="P37" s="693"/>
      <c r="Q37" s="693"/>
      <c r="R37" s="533"/>
      <c r="S37" s="693"/>
      <c r="T37" s="693"/>
      <c r="U37" s="533"/>
      <c r="V37" s="533"/>
      <c r="W37" s="533"/>
      <c r="X37" s="533"/>
      <c r="Y37" s="533"/>
      <c r="Z37" s="533"/>
      <c r="AA37" s="533"/>
      <c r="AB37" s="533"/>
      <c r="AC37" s="508"/>
      <c r="AD37" s="508"/>
      <c r="AE37" s="508"/>
      <c r="AF37" s="695"/>
      <c r="AG37" s="695"/>
      <c r="AH37" s="695"/>
      <c r="AI37" s="695"/>
      <c r="AJ37" s="695"/>
      <c r="AK37" s="695"/>
      <c r="AL37" s="695"/>
      <c r="AM37" s="694"/>
    </row>
    <row r="38" spans="1:40" s="20" customFormat="1" ht="14.45" customHeight="1" x14ac:dyDescent="0.25">
      <c r="A38" s="715" t="s">
        <v>356</v>
      </c>
      <c r="B38" s="570" t="s">
        <v>1026</v>
      </c>
      <c r="C38" s="535">
        <v>3.5</v>
      </c>
      <c r="D38" s="532">
        <f>C38</f>
        <v>3.5</v>
      </c>
      <c r="E38" s="531"/>
      <c r="F38" s="531"/>
      <c r="G38" s="531"/>
      <c r="H38" s="531"/>
      <c r="I38" s="531"/>
      <c r="J38" s="532"/>
      <c r="K38" s="532"/>
      <c r="L38" s="532"/>
      <c r="M38" s="533"/>
      <c r="N38" s="533"/>
      <c r="O38" s="533"/>
      <c r="P38" s="533"/>
      <c r="Q38" s="533"/>
      <c r="R38" s="533"/>
      <c r="S38" s="533"/>
      <c r="T38" s="533"/>
      <c r="U38" s="533">
        <f>D38</f>
        <v>3.5</v>
      </c>
      <c r="V38" s="533"/>
      <c r="W38" s="533"/>
      <c r="X38" s="533"/>
      <c r="Y38" s="533"/>
      <c r="Z38" s="533"/>
      <c r="AA38" s="533"/>
      <c r="AB38" s="533">
        <f>U38</f>
        <v>3.5</v>
      </c>
      <c r="AC38" s="508"/>
      <c r="AD38" s="508"/>
      <c r="AE38" s="508"/>
      <c r="AF38" s="695">
        <f>U38+AC38</f>
        <v>3.5</v>
      </c>
      <c r="AG38" s="695"/>
      <c r="AH38" s="695"/>
      <c r="AI38" s="695"/>
      <c r="AJ38" s="695"/>
      <c r="AK38" s="695"/>
      <c r="AL38" s="695"/>
      <c r="AM38" s="694">
        <f>AF38+AL38</f>
        <v>3.5</v>
      </c>
    </row>
    <row r="39" spans="1:40" s="20" customFormat="1" ht="14.45" customHeight="1" x14ac:dyDescent="0.25">
      <c r="A39" s="715"/>
      <c r="B39" s="571" t="s">
        <v>663</v>
      </c>
      <c r="C39" s="535"/>
      <c r="D39" s="532"/>
      <c r="E39" s="531"/>
      <c r="F39" s="531"/>
      <c r="G39" s="531"/>
      <c r="H39" s="531"/>
      <c r="I39" s="531"/>
      <c r="J39" s="532"/>
      <c r="K39" s="532"/>
      <c r="L39" s="532"/>
      <c r="M39" s="533"/>
      <c r="N39" s="533"/>
      <c r="O39" s="533"/>
      <c r="P39" s="533"/>
      <c r="Q39" s="533"/>
      <c r="R39" s="533"/>
      <c r="S39" s="533"/>
      <c r="T39" s="533"/>
      <c r="U39" s="533"/>
      <c r="V39" s="533"/>
      <c r="W39" s="533"/>
      <c r="X39" s="533"/>
      <c r="Y39" s="533"/>
      <c r="Z39" s="533"/>
      <c r="AA39" s="533"/>
      <c r="AB39" s="533"/>
      <c r="AC39" s="508"/>
      <c r="AD39" s="508"/>
      <c r="AE39" s="508"/>
      <c r="AF39" s="695"/>
      <c r="AG39" s="695"/>
      <c r="AH39" s="695"/>
      <c r="AI39" s="695"/>
      <c r="AJ39" s="695"/>
      <c r="AK39" s="695"/>
      <c r="AL39" s="695"/>
      <c r="AM39" s="694"/>
    </row>
    <row r="40" spans="1:40" s="20" customFormat="1" ht="14.45" customHeight="1" x14ac:dyDescent="0.25">
      <c r="A40" s="715" t="s">
        <v>357</v>
      </c>
      <c r="B40" s="570" t="s">
        <v>1024</v>
      </c>
      <c r="C40" s="535">
        <v>1</v>
      </c>
      <c r="D40" s="532">
        <f>C40</f>
        <v>1</v>
      </c>
      <c r="E40" s="531"/>
      <c r="F40" s="531"/>
      <c r="G40" s="531"/>
      <c r="H40" s="531"/>
      <c r="I40" s="531"/>
      <c r="J40" s="532"/>
      <c r="K40" s="532"/>
      <c r="L40" s="532"/>
      <c r="M40" s="533"/>
      <c r="N40" s="533"/>
      <c r="O40" s="533"/>
      <c r="P40" s="533"/>
      <c r="Q40" s="533"/>
      <c r="R40" s="533"/>
      <c r="S40" s="533"/>
      <c r="T40" s="533"/>
      <c r="U40" s="533">
        <f>D40</f>
        <v>1</v>
      </c>
      <c r="V40" s="533"/>
      <c r="W40" s="533"/>
      <c r="X40" s="533"/>
      <c r="Y40" s="533"/>
      <c r="Z40" s="533"/>
      <c r="AA40" s="533"/>
      <c r="AB40" s="533">
        <f>U40</f>
        <v>1</v>
      </c>
      <c r="AC40" s="508"/>
      <c r="AD40" s="508"/>
      <c r="AE40" s="508"/>
      <c r="AF40" s="695">
        <f>U40+AC40</f>
        <v>1</v>
      </c>
      <c r="AG40" s="695"/>
      <c r="AH40" s="695"/>
      <c r="AI40" s="695"/>
      <c r="AJ40" s="695"/>
      <c r="AK40" s="695"/>
      <c r="AL40" s="695"/>
      <c r="AM40" s="694">
        <f>AF40+AL40</f>
        <v>1</v>
      </c>
    </row>
    <row r="41" spans="1:40" s="20" customFormat="1" ht="14.45" customHeight="1" x14ac:dyDescent="0.25">
      <c r="A41" s="715"/>
      <c r="B41" s="571" t="s">
        <v>664</v>
      </c>
      <c r="C41" s="535"/>
      <c r="D41" s="532"/>
      <c r="E41" s="531"/>
      <c r="F41" s="531"/>
      <c r="G41" s="531"/>
      <c r="H41" s="531"/>
      <c r="I41" s="531"/>
      <c r="J41" s="532"/>
      <c r="K41" s="532"/>
      <c r="L41" s="532"/>
      <c r="M41" s="533"/>
      <c r="N41" s="533"/>
      <c r="O41" s="533"/>
      <c r="P41" s="533"/>
      <c r="Q41" s="533"/>
      <c r="R41" s="533"/>
      <c r="S41" s="533"/>
      <c r="T41" s="533"/>
      <c r="U41" s="533"/>
      <c r="V41" s="533"/>
      <c r="W41" s="533"/>
      <c r="X41" s="533"/>
      <c r="Y41" s="533"/>
      <c r="Z41" s="533"/>
      <c r="AA41" s="533"/>
      <c r="AB41" s="533"/>
      <c r="AC41" s="508"/>
      <c r="AD41" s="508"/>
      <c r="AE41" s="508"/>
      <c r="AF41" s="695"/>
      <c r="AG41" s="695"/>
      <c r="AH41" s="695"/>
      <c r="AI41" s="695"/>
      <c r="AJ41" s="695"/>
      <c r="AK41" s="695"/>
      <c r="AL41" s="695"/>
      <c r="AM41" s="694"/>
    </row>
    <row r="42" spans="1:40" s="20" customFormat="1" ht="14.45" customHeight="1" x14ac:dyDescent="0.25">
      <c r="A42" s="715" t="s">
        <v>358</v>
      </c>
      <c r="B42" s="570" t="s">
        <v>1025</v>
      </c>
      <c r="C42" s="535">
        <v>1</v>
      </c>
      <c r="D42" s="532">
        <f>C42</f>
        <v>1</v>
      </c>
      <c r="E42" s="531"/>
      <c r="F42" s="531"/>
      <c r="G42" s="531"/>
      <c r="H42" s="531"/>
      <c r="I42" s="531"/>
      <c r="J42" s="532"/>
      <c r="K42" s="532"/>
      <c r="L42" s="532"/>
      <c r="M42" s="533"/>
      <c r="N42" s="533"/>
      <c r="O42" s="533"/>
      <c r="P42" s="533"/>
      <c r="Q42" s="533"/>
      <c r="R42" s="533"/>
      <c r="S42" s="533"/>
      <c r="T42" s="533"/>
      <c r="U42" s="533">
        <f>D42</f>
        <v>1</v>
      </c>
      <c r="V42" s="533"/>
      <c r="W42" s="533"/>
      <c r="X42" s="533"/>
      <c r="Y42" s="533"/>
      <c r="Z42" s="533"/>
      <c r="AA42" s="533"/>
      <c r="AB42" s="533">
        <f>U42</f>
        <v>1</v>
      </c>
      <c r="AC42" s="508"/>
      <c r="AD42" s="508"/>
      <c r="AE42" s="508"/>
      <c r="AF42" s="695">
        <f>U42+AC42</f>
        <v>1</v>
      </c>
      <c r="AG42" s="695"/>
      <c r="AH42" s="695"/>
      <c r="AI42" s="695"/>
      <c r="AJ42" s="695"/>
      <c r="AK42" s="695"/>
      <c r="AL42" s="695"/>
      <c r="AM42" s="694">
        <f>AF42+AL42</f>
        <v>1</v>
      </c>
    </row>
    <row r="43" spans="1:40" s="22" customFormat="1" ht="14.45" customHeight="1" x14ac:dyDescent="0.25">
      <c r="A43" s="714" t="s">
        <v>359</v>
      </c>
      <c r="B43" s="572" t="s">
        <v>745</v>
      </c>
      <c r="C43" s="717">
        <f>SUM(C36:C42)</f>
        <v>6.5</v>
      </c>
      <c r="D43" s="718">
        <f>C43</f>
        <v>6.5</v>
      </c>
      <c r="E43" s="1210"/>
      <c r="F43" s="1210"/>
      <c r="G43" s="1210"/>
      <c r="H43" s="1210"/>
      <c r="I43" s="1210"/>
      <c r="J43" s="720"/>
      <c r="K43" s="720"/>
      <c r="L43" s="720"/>
      <c r="M43" s="720"/>
      <c r="N43" s="720"/>
      <c r="O43" s="720"/>
      <c r="P43" s="720"/>
      <c r="Q43" s="720"/>
      <c r="R43" s="720"/>
      <c r="S43" s="721"/>
      <c r="T43" s="720"/>
      <c r="U43" s="720">
        <f>D43</f>
        <v>6.5</v>
      </c>
      <c r="V43" s="720"/>
      <c r="W43" s="720"/>
      <c r="X43" s="720"/>
      <c r="Y43" s="720"/>
      <c r="Z43" s="720"/>
      <c r="AA43" s="720"/>
      <c r="AB43" s="720">
        <f>U43</f>
        <v>6.5</v>
      </c>
      <c r="AC43" s="719"/>
      <c r="AD43" s="719"/>
      <c r="AE43" s="719"/>
      <c r="AF43" s="722">
        <f>U43+AC43</f>
        <v>6.5</v>
      </c>
      <c r="AG43" s="722"/>
      <c r="AH43" s="722"/>
      <c r="AI43" s="722"/>
      <c r="AJ43" s="722"/>
      <c r="AK43" s="722"/>
      <c r="AL43" s="722"/>
      <c r="AM43" s="721">
        <f>AF43+AL43</f>
        <v>6.5</v>
      </c>
    </row>
    <row r="44" spans="1:40" s="20" customFormat="1" ht="14.45" customHeight="1" x14ac:dyDescent="0.25">
      <c r="A44" s="715"/>
      <c r="B44" s="723"/>
      <c r="C44" s="1211"/>
      <c r="D44" s="1212"/>
      <c r="E44" s="1212"/>
      <c r="F44" s="1212"/>
      <c r="G44" s="1212"/>
      <c r="H44" s="1212"/>
      <c r="I44" s="1212"/>
      <c r="J44" s="1213"/>
      <c r="K44" s="1213"/>
      <c r="L44" s="1213"/>
      <c r="M44" s="1214"/>
      <c r="N44" s="1214"/>
      <c r="O44" s="1214"/>
      <c r="P44" s="1214"/>
      <c r="Q44" s="1214"/>
      <c r="R44" s="1214"/>
      <c r="S44" s="1214"/>
      <c r="T44" s="1214"/>
      <c r="U44" s="1214"/>
      <c r="V44" s="1214"/>
      <c r="W44" s="1214"/>
      <c r="X44" s="1214"/>
      <c r="Y44" s="1214"/>
      <c r="Z44" s="1214"/>
      <c r="AA44" s="1214"/>
      <c r="AB44" s="1214"/>
      <c r="AC44" s="509"/>
      <c r="AD44" s="509"/>
      <c r="AE44" s="509"/>
      <c r="AF44" s="509"/>
      <c r="AG44" s="509"/>
      <c r="AH44" s="509"/>
      <c r="AI44" s="509"/>
      <c r="AJ44" s="509"/>
      <c r="AK44" s="509"/>
      <c r="AL44" s="509"/>
      <c r="AM44" s="665"/>
    </row>
    <row r="45" spans="1:40" s="20" customFormat="1" ht="14.45" customHeight="1" x14ac:dyDescent="0.25">
      <c r="A45" s="713"/>
      <c r="B45" s="506"/>
      <c r="C45" s="505"/>
      <c r="D45" s="494"/>
      <c r="E45" s="494"/>
      <c r="F45" s="494"/>
      <c r="G45" s="494"/>
      <c r="H45" s="494"/>
      <c r="I45" s="494"/>
      <c r="J45" s="504"/>
      <c r="K45" s="504"/>
      <c r="L45" s="504"/>
      <c r="M45" s="495"/>
      <c r="N45" s="495"/>
      <c r="O45" s="495"/>
      <c r="P45" s="495"/>
      <c r="Q45" s="495"/>
      <c r="R45" s="495"/>
      <c r="S45" s="495"/>
      <c r="T45" s="495"/>
      <c r="U45" s="495"/>
      <c r="V45" s="495"/>
      <c r="W45" s="495"/>
      <c r="X45" s="495"/>
      <c r="Y45" s="495"/>
      <c r="Z45" s="495"/>
      <c r="AA45" s="495"/>
      <c r="AB45" s="495"/>
      <c r="AC45" s="495"/>
      <c r="AD45" s="495"/>
      <c r="AE45" s="495"/>
      <c r="AF45" s="507"/>
      <c r="AG45" s="507"/>
      <c r="AH45" s="507"/>
      <c r="AI45" s="507"/>
      <c r="AJ45" s="507"/>
      <c r="AK45" s="507"/>
      <c r="AL45" s="507"/>
      <c r="AM45" s="567"/>
      <c r="AN45" s="21"/>
    </row>
    <row r="46" spans="1:40" s="20" customFormat="1" ht="14.45" customHeight="1" x14ac:dyDescent="0.25">
      <c r="A46" s="1162"/>
      <c r="B46" s="506"/>
      <c r="C46" s="505"/>
      <c r="D46" s="494"/>
      <c r="E46" s="494"/>
      <c r="F46" s="494"/>
      <c r="G46" s="494"/>
      <c r="H46" s="494"/>
      <c r="I46" s="494"/>
      <c r="J46" s="504"/>
      <c r="K46" s="504"/>
      <c r="L46" s="504"/>
      <c r="M46" s="495"/>
      <c r="N46" s="495"/>
      <c r="O46" s="495"/>
      <c r="P46" s="495"/>
      <c r="Q46" s="495"/>
      <c r="R46" s="495"/>
      <c r="S46" s="495"/>
      <c r="T46" s="495"/>
      <c r="U46" s="495"/>
      <c r="V46" s="495"/>
      <c r="W46" s="495"/>
      <c r="X46" s="495"/>
      <c r="Y46" s="495"/>
      <c r="Z46" s="495"/>
      <c r="AA46" s="495"/>
      <c r="AB46" s="495"/>
      <c r="AC46" s="495"/>
      <c r="AD46" s="495"/>
      <c r="AE46" s="495"/>
      <c r="AF46" s="507"/>
      <c r="AG46" s="507"/>
      <c r="AH46" s="507"/>
      <c r="AI46" s="507"/>
      <c r="AJ46" s="507"/>
      <c r="AK46" s="507"/>
      <c r="AL46" s="507"/>
      <c r="AM46" s="567"/>
      <c r="AN46" s="21"/>
    </row>
    <row r="47" spans="1:40" s="20" customFormat="1" ht="14.45" customHeight="1" x14ac:dyDescent="0.25">
      <c r="A47" s="724"/>
      <c r="B47" s="529" t="s">
        <v>334</v>
      </c>
      <c r="C47" s="505"/>
      <c r="D47" s="494"/>
      <c r="E47" s="494"/>
      <c r="F47" s="494"/>
      <c r="G47" s="494"/>
      <c r="H47" s="494"/>
      <c r="I47" s="494"/>
      <c r="J47" s="504"/>
      <c r="K47" s="504"/>
      <c r="L47" s="504"/>
      <c r="M47" s="495"/>
      <c r="N47" s="495"/>
      <c r="O47" s="495"/>
      <c r="P47" s="495"/>
      <c r="Q47" s="495"/>
      <c r="R47" s="495"/>
      <c r="S47" s="495"/>
      <c r="T47" s="495"/>
      <c r="U47" s="495"/>
      <c r="V47" s="495"/>
      <c r="W47" s="495"/>
      <c r="X47" s="495"/>
      <c r="Y47" s="495"/>
      <c r="Z47" s="495"/>
      <c r="AA47" s="495"/>
      <c r="AB47" s="495"/>
      <c r="AC47" s="495"/>
      <c r="AD47" s="495"/>
      <c r="AE47" s="495"/>
      <c r="AF47" s="507"/>
      <c r="AG47" s="507"/>
      <c r="AH47" s="507"/>
      <c r="AI47" s="507"/>
      <c r="AJ47" s="507"/>
      <c r="AK47" s="507"/>
      <c r="AL47" s="507"/>
      <c r="AM47" s="567"/>
      <c r="AN47" s="21"/>
    </row>
    <row r="48" spans="1:40" s="20" customFormat="1" ht="14.45" customHeight="1" x14ac:dyDescent="0.25">
      <c r="A48" s="715" t="s">
        <v>361</v>
      </c>
      <c r="B48" s="708" t="s">
        <v>335</v>
      </c>
      <c r="C48" s="530"/>
      <c r="D48" s="531"/>
      <c r="E48" s="531"/>
      <c r="F48" s="531"/>
      <c r="G48" s="531"/>
      <c r="H48" s="531"/>
      <c r="I48" s="531"/>
      <c r="J48" s="532"/>
      <c r="K48" s="532"/>
      <c r="L48" s="532"/>
      <c r="M48" s="532">
        <v>9</v>
      </c>
      <c r="N48" s="532"/>
      <c r="O48" s="532"/>
      <c r="P48" s="532"/>
      <c r="Q48" s="532"/>
      <c r="R48" s="533">
        <f>SUM(M48:Q48)</f>
        <v>9</v>
      </c>
      <c r="S48" s="533"/>
      <c r="T48" s="533"/>
      <c r="U48" s="532">
        <f>M48</f>
        <v>9</v>
      </c>
      <c r="V48" s="532"/>
      <c r="W48" s="532"/>
      <c r="X48" s="532"/>
      <c r="Y48" s="532"/>
      <c r="Z48" s="532">
        <f>P48</f>
        <v>0</v>
      </c>
      <c r="AA48" s="532">
        <f>Q48</f>
        <v>0</v>
      </c>
      <c r="AB48" s="533">
        <f>R48+J48+D48</f>
        <v>9</v>
      </c>
      <c r="AC48" s="533"/>
      <c r="AD48" s="533"/>
      <c r="AE48" s="533"/>
      <c r="AF48" s="532">
        <f>U48+AC48/2</f>
        <v>9</v>
      </c>
      <c r="AG48" s="532"/>
      <c r="AH48" s="532"/>
      <c r="AI48" s="532"/>
      <c r="AJ48" s="532"/>
      <c r="AK48" s="532">
        <f>Z48</f>
        <v>0</v>
      </c>
      <c r="AL48" s="532">
        <f>AA48</f>
        <v>0</v>
      </c>
      <c r="AM48" s="533">
        <f>AB48+AE48/2</f>
        <v>9</v>
      </c>
    </row>
    <row r="49" spans="1:256" s="20" customFormat="1" ht="14.45" customHeight="1" x14ac:dyDescent="0.25">
      <c r="A49" s="715" t="s">
        <v>368</v>
      </c>
      <c r="B49" s="708" t="s">
        <v>645</v>
      </c>
      <c r="C49" s="530"/>
      <c r="D49" s="531"/>
      <c r="E49" s="531"/>
      <c r="F49" s="531"/>
      <c r="G49" s="531"/>
      <c r="H49" s="531"/>
      <c r="I49" s="531"/>
      <c r="J49" s="532"/>
      <c r="K49" s="532"/>
      <c r="L49" s="532"/>
      <c r="M49" s="532">
        <v>4</v>
      </c>
      <c r="N49" s="532"/>
      <c r="O49" s="532"/>
      <c r="P49" s="532"/>
      <c r="Q49" s="532"/>
      <c r="R49" s="533">
        <f t="shared" ref="R49:R51" si="11">SUM(M49:Q49)</f>
        <v>4</v>
      </c>
      <c r="S49" s="533"/>
      <c r="T49" s="533"/>
      <c r="U49" s="532">
        <f>M49</f>
        <v>4</v>
      </c>
      <c r="V49" s="532"/>
      <c r="W49" s="532"/>
      <c r="X49" s="532"/>
      <c r="Y49" s="532"/>
      <c r="Z49" s="532">
        <f t="shared" ref="Z49:Z51" si="12">P49</f>
        <v>0</v>
      </c>
      <c r="AA49" s="532">
        <f t="shared" ref="AA49:AA51" si="13">Q49</f>
        <v>0</v>
      </c>
      <c r="AB49" s="533">
        <f t="shared" ref="AB49:AB51" si="14">R49+J49+D49</f>
        <v>4</v>
      </c>
      <c r="AC49" s="533"/>
      <c r="AD49" s="533"/>
      <c r="AE49" s="533"/>
      <c r="AF49" s="532">
        <f>U49+AC49/2</f>
        <v>4</v>
      </c>
      <c r="AG49" s="532"/>
      <c r="AH49" s="532"/>
      <c r="AI49" s="532"/>
      <c r="AJ49" s="532"/>
      <c r="AK49" s="532">
        <f t="shared" ref="AK49:AK51" si="15">Z49</f>
        <v>0</v>
      </c>
      <c r="AL49" s="532">
        <f t="shared" ref="AL49:AL51" si="16">AA49</f>
        <v>0</v>
      </c>
      <c r="AM49" s="533">
        <f>AB49+AE49/2</f>
        <v>4</v>
      </c>
    </row>
    <row r="50" spans="1:256" s="20" customFormat="1" ht="14.45" customHeight="1" x14ac:dyDescent="0.25">
      <c r="A50" s="715" t="s">
        <v>369</v>
      </c>
      <c r="B50" s="708" t="s">
        <v>646</v>
      </c>
      <c r="C50" s="530"/>
      <c r="D50" s="531"/>
      <c r="E50" s="531"/>
      <c r="F50" s="531"/>
      <c r="G50" s="531"/>
      <c r="H50" s="531"/>
      <c r="I50" s="531"/>
      <c r="J50" s="532"/>
      <c r="K50" s="532"/>
      <c r="L50" s="532"/>
      <c r="M50" s="532">
        <v>1</v>
      </c>
      <c r="N50" s="532"/>
      <c r="O50" s="532"/>
      <c r="P50" s="532"/>
      <c r="Q50" s="532"/>
      <c r="R50" s="533">
        <f t="shared" si="11"/>
        <v>1</v>
      </c>
      <c r="S50" s="533"/>
      <c r="T50" s="533"/>
      <c r="U50" s="532">
        <f>M50</f>
        <v>1</v>
      </c>
      <c r="V50" s="532"/>
      <c r="W50" s="532"/>
      <c r="X50" s="532"/>
      <c r="Y50" s="532"/>
      <c r="Z50" s="532">
        <f t="shared" si="12"/>
        <v>0</v>
      </c>
      <c r="AA50" s="532">
        <f t="shared" si="13"/>
        <v>0</v>
      </c>
      <c r="AB50" s="533">
        <f t="shared" si="14"/>
        <v>1</v>
      </c>
      <c r="AC50" s="533"/>
      <c r="AD50" s="533"/>
      <c r="AE50" s="533"/>
      <c r="AF50" s="532">
        <f>U50+AC50/2</f>
        <v>1</v>
      </c>
      <c r="AG50" s="532"/>
      <c r="AH50" s="532"/>
      <c r="AI50" s="532"/>
      <c r="AJ50" s="532"/>
      <c r="AK50" s="532">
        <f t="shared" si="15"/>
        <v>0</v>
      </c>
      <c r="AL50" s="532">
        <f t="shared" si="16"/>
        <v>0</v>
      </c>
      <c r="AM50" s="533">
        <f>AB50+AE50/2</f>
        <v>1</v>
      </c>
    </row>
    <row r="51" spans="1:256" s="20" customFormat="1" ht="14.45" customHeight="1" x14ac:dyDescent="0.25">
      <c r="A51" s="715" t="s">
        <v>370</v>
      </c>
      <c r="B51" s="708" t="s">
        <v>647</v>
      </c>
      <c r="C51" s="530"/>
      <c r="D51" s="531"/>
      <c r="E51" s="531"/>
      <c r="F51" s="531"/>
      <c r="G51" s="531"/>
      <c r="H51" s="531"/>
      <c r="I51" s="531"/>
      <c r="J51" s="532"/>
      <c r="K51" s="532"/>
      <c r="L51" s="532"/>
      <c r="M51" s="532">
        <v>1</v>
      </c>
      <c r="N51" s="532"/>
      <c r="O51" s="532"/>
      <c r="P51" s="532"/>
      <c r="Q51" s="532"/>
      <c r="R51" s="533">
        <f t="shared" si="11"/>
        <v>1</v>
      </c>
      <c r="S51" s="533"/>
      <c r="T51" s="533"/>
      <c r="U51" s="532">
        <f>M51</f>
        <v>1</v>
      </c>
      <c r="V51" s="532"/>
      <c r="W51" s="532"/>
      <c r="X51" s="532"/>
      <c r="Y51" s="532"/>
      <c r="Z51" s="532">
        <f t="shared" si="12"/>
        <v>0</v>
      </c>
      <c r="AA51" s="532">
        <f t="shared" si="13"/>
        <v>0</v>
      </c>
      <c r="AB51" s="533">
        <f t="shared" si="14"/>
        <v>1</v>
      </c>
      <c r="AC51" s="533"/>
      <c r="AD51" s="533"/>
      <c r="AE51" s="533"/>
      <c r="AF51" s="532">
        <f>U51+AC51/2</f>
        <v>1</v>
      </c>
      <c r="AG51" s="532"/>
      <c r="AH51" s="532"/>
      <c r="AI51" s="532"/>
      <c r="AJ51" s="532"/>
      <c r="AK51" s="532">
        <f t="shared" si="15"/>
        <v>0</v>
      </c>
      <c r="AL51" s="532">
        <f t="shared" si="16"/>
        <v>0</v>
      </c>
      <c r="AM51" s="533">
        <f>AB51+AE51/2</f>
        <v>1</v>
      </c>
    </row>
    <row r="52" spans="1:256" s="20" customFormat="1" ht="14.45" customHeight="1" x14ac:dyDescent="0.25">
      <c r="A52" s="714" t="s">
        <v>371</v>
      </c>
      <c r="B52" s="534" t="s">
        <v>746</v>
      </c>
      <c r="C52" s="535"/>
      <c r="D52" s="536"/>
      <c r="E52" s="536"/>
      <c r="F52" s="536"/>
      <c r="G52" s="536"/>
      <c r="H52" s="536"/>
      <c r="I52" s="536"/>
      <c r="J52" s="532"/>
      <c r="K52" s="532"/>
      <c r="L52" s="532"/>
      <c r="M52" s="533">
        <f>M48+M49+M51+M50</f>
        <v>15</v>
      </c>
      <c r="N52" s="533"/>
      <c r="O52" s="533"/>
      <c r="P52" s="533">
        <f>SUM(P48:P51)</f>
        <v>0</v>
      </c>
      <c r="Q52" s="533">
        <f>SUM(Q48:Q51)</f>
        <v>0</v>
      </c>
      <c r="R52" s="533">
        <f t="shared" ref="R52:AM52" si="17">R48+R49+R51+R50</f>
        <v>15</v>
      </c>
      <c r="S52" s="533"/>
      <c r="T52" s="533"/>
      <c r="U52" s="533">
        <f t="shared" si="17"/>
        <v>15</v>
      </c>
      <c r="V52" s="533"/>
      <c r="W52" s="533"/>
      <c r="X52" s="533"/>
      <c r="Y52" s="533"/>
      <c r="Z52" s="533">
        <f t="shared" si="17"/>
        <v>0</v>
      </c>
      <c r="AA52" s="533">
        <f t="shared" si="17"/>
        <v>0</v>
      </c>
      <c r="AB52" s="533">
        <f t="shared" si="17"/>
        <v>15</v>
      </c>
      <c r="AC52" s="533"/>
      <c r="AD52" s="533"/>
      <c r="AE52" s="533"/>
      <c r="AF52" s="537">
        <f t="shared" si="17"/>
        <v>15</v>
      </c>
      <c r="AG52" s="537"/>
      <c r="AH52" s="537"/>
      <c r="AI52" s="537"/>
      <c r="AJ52" s="537"/>
      <c r="AK52" s="537">
        <f t="shared" si="17"/>
        <v>0</v>
      </c>
      <c r="AL52" s="537">
        <f t="shared" si="17"/>
        <v>0</v>
      </c>
      <c r="AM52" s="537">
        <f t="shared" si="17"/>
        <v>15</v>
      </c>
    </row>
    <row r="53" spans="1:256" ht="15.75" customHeight="1" x14ac:dyDescent="0.25">
      <c r="A53" s="715"/>
      <c r="B53" s="709"/>
      <c r="C53" s="666"/>
      <c r="D53" s="667"/>
      <c r="E53" s="667"/>
      <c r="F53" s="667"/>
      <c r="G53" s="667"/>
      <c r="H53" s="667"/>
      <c r="I53" s="667"/>
      <c r="J53" s="668"/>
      <c r="K53" s="668"/>
      <c r="L53" s="668"/>
      <c r="M53" s="669"/>
      <c r="N53" s="669"/>
      <c r="O53" s="669"/>
      <c r="P53" s="669"/>
      <c r="Q53" s="669"/>
      <c r="R53" s="669"/>
      <c r="S53" s="669"/>
      <c r="T53" s="669"/>
      <c r="U53" s="669"/>
      <c r="V53" s="669"/>
      <c r="W53" s="669"/>
      <c r="X53" s="669"/>
      <c r="Y53" s="669"/>
      <c r="Z53" s="669"/>
      <c r="AA53" s="669"/>
      <c r="AB53" s="669"/>
      <c r="AC53" s="669"/>
      <c r="AD53" s="669"/>
      <c r="AE53" s="669"/>
      <c r="AF53" s="669"/>
      <c r="AG53" s="669"/>
      <c r="AH53" s="669"/>
      <c r="AI53" s="669"/>
      <c r="AJ53" s="669"/>
      <c r="AK53" s="669"/>
      <c r="AL53" s="669"/>
      <c r="AM53" s="67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  <c r="IK53" s="20"/>
      <c r="IL53" s="20"/>
      <c r="IM53" s="20"/>
      <c r="IN53" s="20"/>
      <c r="IO53" s="20"/>
      <c r="IP53" s="20"/>
      <c r="IQ53" s="20"/>
      <c r="IR53" s="20"/>
      <c r="IS53" s="20"/>
      <c r="IT53" s="20"/>
      <c r="IU53" s="20"/>
      <c r="IV53" s="20"/>
    </row>
    <row r="54" spans="1:256" s="20" customFormat="1" ht="14.45" customHeight="1" x14ac:dyDescent="0.25">
      <c r="A54" s="713"/>
      <c r="B54" s="492"/>
      <c r="C54" s="493"/>
      <c r="D54" s="494"/>
      <c r="E54" s="494"/>
      <c r="F54" s="494"/>
      <c r="G54" s="494"/>
      <c r="H54" s="494"/>
      <c r="I54" s="494"/>
      <c r="J54" s="504"/>
      <c r="K54" s="504"/>
      <c r="L54" s="504"/>
      <c r="M54" s="504"/>
      <c r="N54" s="504"/>
      <c r="O54" s="504"/>
      <c r="P54" s="504"/>
      <c r="Q54" s="504"/>
      <c r="R54" s="504"/>
      <c r="S54" s="504"/>
      <c r="T54" s="504"/>
      <c r="U54" s="504"/>
      <c r="V54" s="504"/>
      <c r="W54" s="504"/>
      <c r="X54" s="504"/>
      <c r="Y54" s="504"/>
      <c r="Z54" s="504"/>
      <c r="AA54" s="504"/>
      <c r="AB54" s="498"/>
      <c r="AC54" s="498"/>
      <c r="AD54" s="498"/>
      <c r="AE54" s="498"/>
      <c r="AF54" s="498"/>
      <c r="AG54" s="498"/>
      <c r="AH54" s="498"/>
      <c r="AI54" s="498"/>
      <c r="AJ54" s="498"/>
      <c r="AK54" s="498"/>
      <c r="AL54" s="498"/>
      <c r="AM54" s="573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  <c r="IU54" s="11"/>
      <c r="IV54" s="11"/>
    </row>
    <row r="55" spans="1:256" s="20" customFormat="1" ht="15.75" customHeight="1" x14ac:dyDescent="0.25">
      <c r="A55" s="714" t="s">
        <v>372</v>
      </c>
      <c r="B55" s="704" t="s">
        <v>471</v>
      </c>
      <c r="C55" s="514">
        <f>C19+C33+C43+C52</f>
        <v>6.5</v>
      </c>
      <c r="D55" s="514">
        <f t="shared" ref="D55:AM55" si="18">D19+D33+D43+D52</f>
        <v>6.5</v>
      </c>
      <c r="E55" s="514">
        <f t="shared" si="18"/>
        <v>0</v>
      </c>
      <c r="F55" s="514">
        <f t="shared" si="18"/>
        <v>0</v>
      </c>
      <c r="G55" s="514">
        <f t="shared" si="18"/>
        <v>0</v>
      </c>
      <c r="H55" s="514">
        <f t="shared" si="18"/>
        <v>0</v>
      </c>
      <c r="I55" s="514">
        <f t="shared" si="18"/>
        <v>0</v>
      </c>
      <c r="J55" s="514">
        <f t="shared" si="18"/>
        <v>0</v>
      </c>
      <c r="K55" s="514">
        <f t="shared" si="18"/>
        <v>0</v>
      </c>
      <c r="L55" s="514">
        <f t="shared" si="18"/>
        <v>0</v>
      </c>
      <c r="M55" s="514">
        <f>M19+M33+M43+M52</f>
        <v>124</v>
      </c>
      <c r="N55" s="514">
        <f t="shared" si="18"/>
        <v>0</v>
      </c>
      <c r="O55" s="514">
        <f t="shared" si="18"/>
        <v>0</v>
      </c>
      <c r="P55" s="514">
        <f t="shared" si="18"/>
        <v>0</v>
      </c>
      <c r="Q55" s="514">
        <f t="shared" si="18"/>
        <v>0</v>
      </c>
      <c r="R55" s="514">
        <f t="shared" si="18"/>
        <v>124</v>
      </c>
      <c r="S55" s="514">
        <f t="shared" si="18"/>
        <v>0</v>
      </c>
      <c r="T55" s="514">
        <f t="shared" si="18"/>
        <v>0</v>
      </c>
      <c r="U55" s="514">
        <f>U19+U33+U43+U52</f>
        <v>130.5</v>
      </c>
      <c r="V55" s="514">
        <f t="shared" si="18"/>
        <v>0</v>
      </c>
      <c r="W55" s="514">
        <f t="shared" si="18"/>
        <v>0</v>
      </c>
      <c r="X55" s="514"/>
      <c r="Y55" s="514"/>
      <c r="Z55" s="514">
        <f t="shared" si="18"/>
        <v>0</v>
      </c>
      <c r="AA55" s="514">
        <f t="shared" si="18"/>
        <v>0</v>
      </c>
      <c r="AB55" s="514">
        <f t="shared" si="18"/>
        <v>130.5</v>
      </c>
      <c r="AC55" s="514">
        <f t="shared" si="18"/>
        <v>0</v>
      </c>
      <c r="AD55" s="514">
        <f t="shared" si="18"/>
        <v>0</v>
      </c>
      <c r="AE55" s="514">
        <f t="shared" si="18"/>
        <v>0</v>
      </c>
      <c r="AF55" s="514">
        <f t="shared" si="18"/>
        <v>130.5</v>
      </c>
      <c r="AG55" s="514">
        <f t="shared" si="18"/>
        <v>0</v>
      </c>
      <c r="AH55" s="514">
        <f t="shared" si="18"/>
        <v>0</v>
      </c>
      <c r="AI55" s="514">
        <f t="shared" si="18"/>
        <v>0</v>
      </c>
      <c r="AJ55" s="514">
        <f t="shared" si="18"/>
        <v>0</v>
      </c>
      <c r="AK55" s="514">
        <f t="shared" si="18"/>
        <v>0</v>
      </c>
      <c r="AL55" s="514">
        <f t="shared" si="18"/>
        <v>0</v>
      </c>
      <c r="AM55" s="514">
        <f t="shared" si="18"/>
        <v>130.5</v>
      </c>
    </row>
    <row r="56" spans="1:256" s="20" customFormat="1" ht="14.45" customHeight="1" x14ac:dyDescent="0.25">
      <c r="A56" s="711"/>
      <c r="B56" s="520"/>
      <c r="C56" s="521"/>
      <c r="D56" s="522"/>
      <c r="E56" s="522"/>
      <c r="F56" s="522"/>
      <c r="G56" s="522"/>
      <c r="H56" s="522"/>
      <c r="I56" s="522"/>
      <c r="J56" s="528"/>
      <c r="K56" s="528"/>
      <c r="L56" s="528"/>
      <c r="M56" s="528"/>
      <c r="N56" s="528"/>
      <c r="O56" s="528"/>
      <c r="P56" s="528"/>
      <c r="Q56" s="528"/>
      <c r="R56" s="522"/>
      <c r="S56" s="699"/>
      <c r="T56" s="522"/>
      <c r="U56" s="522"/>
      <c r="V56" s="523"/>
      <c r="W56" s="523"/>
      <c r="X56" s="523"/>
      <c r="Y56" s="523"/>
      <c r="Z56" s="523"/>
      <c r="AA56" s="523"/>
      <c r="AB56" s="538"/>
      <c r="AC56" s="539"/>
      <c r="AD56" s="539"/>
      <c r="AE56" s="539"/>
      <c r="AF56" s="752"/>
      <c r="AG56" s="752"/>
      <c r="AH56" s="752"/>
      <c r="AI56" s="752"/>
      <c r="AJ56" s="752"/>
      <c r="AK56" s="752"/>
      <c r="AL56" s="696"/>
      <c r="AM56" s="697"/>
      <c r="AN56" s="21"/>
    </row>
    <row r="57" spans="1:256" s="20" customFormat="1" ht="14.45" customHeight="1" x14ac:dyDescent="0.25">
      <c r="A57" s="714" t="s">
        <v>373</v>
      </c>
      <c r="B57" s="704" t="s">
        <v>397</v>
      </c>
      <c r="C57" s="698">
        <f t="shared" ref="C57:M57" si="19">C10+C12+C55</f>
        <v>10.5</v>
      </c>
      <c r="D57" s="698">
        <f t="shared" si="19"/>
        <v>10.5</v>
      </c>
      <c r="E57" s="698">
        <f t="shared" si="19"/>
        <v>0</v>
      </c>
      <c r="F57" s="698">
        <f t="shared" si="19"/>
        <v>0</v>
      </c>
      <c r="G57" s="698">
        <f t="shared" si="19"/>
        <v>31</v>
      </c>
      <c r="H57" s="698">
        <f t="shared" si="19"/>
        <v>0</v>
      </c>
      <c r="I57" s="698">
        <f t="shared" si="19"/>
        <v>0</v>
      </c>
      <c r="J57" s="698">
        <f t="shared" si="19"/>
        <v>31</v>
      </c>
      <c r="K57" s="698">
        <f t="shared" si="19"/>
        <v>0</v>
      </c>
      <c r="L57" s="698">
        <f t="shared" si="19"/>
        <v>0</v>
      </c>
      <c r="M57" s="698">
        <f t="shared" si="19"/>
        <v>124</v>
      </c>
      <c r="N57" s="698">
        <f t="shared" ref="N57:P57" si="20">N10+N12+N55</f>
        <v>0</v>
      </c>
      <c r="O57" s="698">
        <f t="shared" si="20"/>
        <v>0</v>
      </c>
      <c r="P57" s="698">
        <f t="shared" si="20"/>
        <v>0</v>
      </c>
      <c r="Q57" s="698">
        <f>Q10+Q12+Q55</f>
        <v>0</v>
      </c>
      <c r="R57" s="698">
        <f>R10+R12+R55</f>
        <v>124</v>
      </c>
      <c r="S57" s="698">
        <f>S10+S12+S55</f>
        <v>0</v>
      </c>
      <c r="T57" s="698">
        <f>T10+T12+T55</f>
        <v>0</v>
      </c>
      <c r="U57" s="698">
        <f>U10+U12+U55</f>
        <v>163.5</v>
      </c>
      <c r="V57" s="698">
        <f t="shared" ref="V57:W57" si="21">V10+V12+V55</f>
        <v>0</v>
      </c>
      <c r="W57" s="698">
        <f t="shared" si="21"/>
        <v>0</v>
      </c>
      <c r="X57" s="698"/>
      <c r="Y57" s="698"/>
      <c r="Z57" s="698">
        <f t="shared" ref="Z57:AF57" si="22">Z10+Z12+Z55</f>
        <v>0</v>
      </c>
      <c r="AA57" s="698">
        <f t="shared" si="22"/>
        <v>0</v>
      </c>
      <c r="AB57" s="698">
        <f t="shared" si="22"/>
        <v>163.5</v>
      </c>
      <c r="AC57" s="698">
        <f t="shared" si="22"/>
        <v>0</v>
      </c>
      <c r="AD57" s="698">
        <f t="shared" si="22"/>
        <v>0</v>
      </c>
      <c r="AE57" s="698">
        <f t="shared" si="22"/>
        <v>0</v>
      </c>
      <c r="AF57" s="698">
        <f t="shared" si="22"/>
        <v>163.5</v>
      </c>
      <c r="AG57" s="698">
        <f t="shared" ref="AG57:AJ57" si="23">AG10+AG12+AG55</f>
        <v>0</v>
      </c>
      <c r="AH57" s="698">
        <f t="shared" si="23"/>
        <v>0</v>
      </c>
      <c r="AI57" s="698">
        <f t="shared" si="23"/>
        <v>0</v>
      </c>
      <c r="AJ57" s="698">
        <f t="shared" si="23"/>
        <v>0</v>
      </c>
      <c r="AK57" s="698">
        <f>AK10+AK12+AK55</f>
        <v>0</v>
      </c>
      <c r="AL57" s="698">
        <f>AL10+AL12+AL55</f>
        <v>0</v>
      </c>
      <c r="AM57" s="698">
        <f>AM10+AM12+AM55</f>
        <v>163.5</v>
      </c>
    </row>
    <row r="58" spans="1:256" ht="15.75" customHeight="1" x14ac:dyDescent="0.25">
      <c r="A58" s="491"/>
      <c r="B58" s="506"/>
      <c r="C58" s="505"/>
      <c r="D58" s="495"/>
      <c r="E58" s="495"/>
      <c r="F58" s="495"/>
      <c r="G58" s="495"/>
      <c r="H58" s="495"/>
      <c r="I58" s="495"/>
      <c r="J58" s="495"/>
      <c r="K58" s="495"/>
      <c r="L58" s="495"/>
      <c r="M58" s="495"/>
      <c r="N58" s="495"/>
      <c r="O58" s="495"/>
      <c r="P58" s="495"/>
      <c r="Q58" s="495"/>
      <c r="R58" s="495"/>
      <c r="S58" s="495"/>
      <c r="T58" s="495"/>
      <c r="U58" s="510"/>
      <c r="V58" s="510"/>
      <c r="W58" s="510"/>
      <c r="X58" s="510"/>
      <c r="Y58" s="510"/>
      <c r="Z58" s="510"/>
      <c r="AA58" s="510"/>
      <c r="AB58" s="510"/>
      <c r="AC58" s="511"/>
      <c r="AD58" s="511"/>
      <c r="AE58" s="511"/>
      <c r="AF58" s="511"/>
      <c r="AG58" s="511"/>
      <c r="AH58" s="511"/>
      <c r="AI58" s="511"/>
      <c r="AJ58" s="511"/>
      <c r="AK58" s="511"/>
      <c r="AL58" s="511"/>
      <c r="AM58" s="511"/>
    </row>
    <row r="59" spans="1:256" ht="13.9" customHeight="1" x14ac:dyDescent="0.25">
      <c r="A59" s="491"/>
      <c r="B59" s="512"/>
      <c r="C59" s="491"/>
      <c r="D59" s="491"/>
      <c r="E59" s="491"/>
      <c r="F59" s="491"/>
      <c r="G59" s="491"/>
      <c r="H59" s="491"/>
      <c r="I59" s="491"/>
      <c r="J59" s="491"/>
      <c r="K59" s="491"/>
      <c r="L59" s="491"/>
      <c r="M59" s="491"/>
      <c r="N59" s="491"/>
      <c r="O59" s="491"/>
      <c r="P59" s="491"/>
      <c r="Q59" s="491"/>
      <c r="R59" s="491"/>
      <c r="S59" s="491"/>
      <c r="T59" s="491"/>
      <c r="U59" s="491"/>
      <c r="V59" s="491"/>
      <c r="W59" s="491"/>
      <c r="X59" s="491"/>
      <c r="Y59" s="491"/>
      <c r="Z59" s="491"/>
      <c r="AA59" s="491"/>
      <c r="AB59" s="491"/>
      <c r="AC59" s="491"/>
      <c r="AD59" s="491"/>
      <c r="AE59" s="491"/>
      <c r="AF59" s="491"/>
      <c r="AG59" s="491"/>
      <c r="AH59" s="491"/>
      <c r="AI59" s="491"/>
      <c r="AJ59" s="491"/>
      <c r="AK59" s="491"/>
      <c r="AL59" s="491"/>
      <c r="AM59" s="491"/>
    </row>
  </sheetData>
  <mergeCells count="27">
    <mergeCell ref="A1:AM1"/>
    <mergeCell ref="A2:AM2"/>
    <mergeCell ref="A3:AM3"/>
    <mergeCell ref="A5:A8"/>
    <mergeCell ref="C5:D5"/>
    <mergeCell ref="E5:F5"/>
    <mergeCell ref="G5:J5"/>
    <mergeCell ref="K5:L5"/>
    <mergeCell ref="M5:R5"/>
    <mergeCell ref="S5:T5"/>
    <mergeCell ref="U5:AB5"/>
    <mergeCell ref="AC5:AE5"/>
    <mergeCell ref="AF5:AM5"/>
    <mergeCell ref="B6:B8"/>
    <mergeCell ref="C6:F6"/>
    <mergeCell ref="G6:L6"/>
    <mergeCell ref="M6:T6"/>
    <mergeCell ref="U6:AE6"/>
    <mergeCell ref="AF6:AM7"/>
    <mergeCell ref="C7:D7"/>
    <mergeCell ref="AC7:AE7"/>
    <mergeCell ref="E7:F7"/>
    <mergeCell ref="G7:J7"/>
    <mergeCell ref="K7:L7"/>
    <mergeCell ref="M7:R7"/>
    <mergeCell ref="S7:T7"/>
    <mergeCell ref="U7:AB7"/>
  </mergeCell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:L26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171" customWidth="1"/>
    <col min="2" max="2" width="31" style="171" bestFit="1" customWidth="1"/>
    <col min="3" max="3" width="16.85546875" style="171" bestFit="1" customWidth="1"/>
    <col min="4" max="4" width="15.5703125" style="171" customWidth="1"/>
    <col min="5" max="5" width="9.85546875" style="171" bestFit="1" customWidth="1"/>
    <col min="6" max="6" width="12.7109375" style="171" bestFit="1" customWidth="1"/>
    <col min="7" max="7" width="12.140625" style="171" bestFit="1" customWidth="1"/>
    <col min="8" max="8" width="10.85546875" style="171" bestFit="1" customWidth="1"/>
    <col min="9" max="9" width="27.28515625" style="171" bestFit="1" customWidth="1"/>
    <col min="10" max="10" width="9" style="171" bestFit="1" customWidth="1"/>
    <col min="11" max="11" width="10.28515625" style="171" customWidth="1"/>
    <col min="12" max="12" width="10.28515625" style="171"/>
    <col min="13" max="16384" width="10.28515625" style="176"/>
  </cols>
  <sheetData>
    <row r="1" spans="1:12" s="171" customFormat="1" x14ac:dyDescent="0.2">
      <c r="A1" s="1506" t="s">
        <v>1148</v>
      </c>
      <c r="B1" s="1506"/>
      <c r="C1" s="1506"/>
      <c r="D1" s="1506"/>
      <c r="E1" s="1506"/>
      <c r="F1" s="1506"/>
      <c r="G1" s="1506"/>
      <c r="H1" s="1506"/>
      <c r="I1" s="1506"/>
      <c r="J1" s="1506"/>
    </row>
    <row r="2" spans="1:12" s="171" customFormat="1" ht="14.1" customHeight="1" x14ac:dyDescent="0.2"/>
    <row r="3" spans="1:12" s="171" customFormat="1" ht="15" customHeight="1" x14ac:dyDescent="0.25">
      <c r="B3" s="1505" t="s">
        <v>73</v>
      </c>
      <c r="C3" s="1505"/>
      <c r="D3" s="1505"/>
      <c r="E3" s="1505"/>
      <c r="F3" s="1505"/>
      <c r="G3" s="1505"/>
      <c r="H3" s="1505"/>
      <c r="I3" s="1505"/>
      <c r="J3" s="1505"/>
    </row>
    <row r="4" spans="1:12" s="171" customFormat="1" ht="15" customHeight="1" x14ac:dyDescent="0.25">
      <c r="B4" s="1505" t="s">
        <v>1085</v>
      </c>
      <c r="C4" s="1505"/>
      <c r="D4" s="1505"/>
      <c r="E4" s="1505"/>
      <c r="F4" s="1505"/>
      <c r="G4" s="1505"/>
      <c r="H4" s="1505"/>
      <c r="I4" s="1505"/>
      <c r="J4" s="1505"/>
    </row>
    <row r="5" spans="1:12" s="171" customFormat="1" ht="15" customHeight="1" x14ac:dyDescent="0.25">
      <c r="B5" s="1505" t="s">
        <v>625</v>
      </c>
      <c r="C5" s="1505"/>
      <c r="D5" s="1505"/>
      <c r="E5" s="1505"/>
      <c r="F5" s="1505"/>
      <c r="G5" s="1505"/>
      <c r="H5" s="1505"/>
      <c r="I5" s="1505"/>
      <c r="J5" s="1505"/>
    </row>
    <row r="6" spans="1:12" s="171" customFormat="1" ht="15" customHeight="1" x14ac:dyDescent="0.25">
      <c r="B6" s="1505"/>
      <c r="C6" s="1505"/>
      <c r="D6" s="1505"/>
      <c r="E6" s="1505"/>
      <c r="F6" s="1505"/>
      <c r="G6" s="1505"/>
      <c r="H6" s="1505"/>
      <c r="I6" s="1505"/>
      <c r="J6" s="1505"/>
    </row>
    <row r="7" spans="1:12" s="171" customFormat="1" ht="15" customHeight="1" x14ac:dyDescent="0.25">
      <c r="B7" s="1498" t="s">
        <v>222</v>
      </c>
      <c r="C7" s="1498"/>
      <c r="D7" s="1498"/>
      <c r="E7" s="1498"/>
      <c r="F7" s="1498"/>
      <c r="G7" s="1498"/>
      <c r="H7" s="1498"/>
      <c r="I7" s="1498"/>
      <c r="J7" s="1498"/>
    </row>
    <row r="8" spans="1:12" s="172" customFormat="1" ht="14.1" customHeight="1" x14ac:dyDescent="0.25">
      <c r="A8" s="1507"/>
      <c r="B8" s="1170" t="s">
        <v>54</v>
      </c>
      <c r="C8" s="1170" t="s">
        <v>55</v>
      </c>
      <c r="D8" s="1170" t="s">
        <v>56</v>
      </c>
      <c r="E8" s="1170" t="s">
        <v>57</v>
      </c>
      <c r="F8" s="1170" t="s">
        <v>293</v>
      </c>
      <c r="G8" s="1170" t="s">
        <v>294</v>
      </c>
      <c r="H8" s="1170" t="s">
        <v>295</v>
      </c>
      <c r="I8" s="1170" t="s">
        <v>393</v>
      </c>
      <c r="J8" s="1170" t="s">
        <v>399</v>
      </c>
    </row>
    <row r="9" spans="1:12" s="173" customFormat="1" ht="17.25" customHeight="1" x14ac:dyDescent="0.25">
      <c r="A9" s="1507"/>
      <c r="B9" s="1501" t="s">
        <v>78</v>
      </c>
      <c r="C9" s="1503" t="s">
        <v>1034</v>
      </c>
      <c r="D9" s="1503" t="s">
        <v>1102</v>
      </c>
      <c r="E9" s="1501" t="s">
        <v>247</v>
      </c>
      <c r="F9" s="1499" t="s">
        <v>248</v>
      </c>
      <c r="G9" s="1501" t="s">
        <v>249</v>
      </c>
      <c r="H9" s="1503" t="s">
        <v>487</v>
      </c>
      <c r="I9" s="1497" t="s">
        <v>250</v>
      </c>
      <c r="J9" s="1497"/>
    </row>
    <row r="10" spans="1:12" s="173" customFormat="1" ht="33.75" customHeight="1" x14ac:dyDescent="0.25">
      <c r="A10" s="1507"/>
      <c r="B10" s="1502"/>
      <c r="C10" s="1504"/>
      <c r="D10" s="1504"/>
      <c r="E10" s="1502"/>
      <c r="F10" s="1500"/>
      <c r="G10" s="1502"/>
      <c r="H10" s="1504"/>
      <c r="I10" s="1170" t="s">
        <v>251</v>
      </c>
      <c r="J10" s="1170" t="s">
        <v>252</v>
      </c>
    </row>
    <row r="11" spans="1:12" s="172" customFormat="1" ht="16.5" customHeight="1" x14ac:dyDescent="0.25">
      <c r="A11" s="174" t="s">
        <v>302</v>
      </c>
      <c r="B11" s="461" t="s">
        <v>253</v>
      </c>
    </row>
    <row r="12" spans="1:12" s="173" customFormat="1" ht="15" customHeight="1" x14ac:dyDescent="0.25">
      <c r="A12" s="174" t="s">
        <v>310</v>
      </c>
      <c r="B12" s="179" t="s">
        <v>626</v>
      </c>
      <c r="C12" s="180">
        <v>1197791</v>
      </c>
      <c r="D12" s="180">
        <v>748619</v>
      </c>
      <c r="E12" s="644" t="s">
        <v>627</v>
      </c>
      <c r="F12" s="649" t="s">
        <v>498</v>
      </c>
      <c r="G12" s="649">
        <v>46727</v>
      </c>
      <c r="H12" s="180">
        <v>149724</v>
      </c>
      <c r="I12" s="181" t="s">
        <v>628</v>
      </c>
      <c r="J12" s="180">
        <v>44750</v>
      </c>
    </row>
    <row r="13" spans="1:12" s="175" customFormat="1" ht="31.5" customHeight="1" x14ac:dyDescent="0.25">
      <c r="A13" s="174" t="s">
        <v>311</v>
      </c>
      <c r="B13" s="173" t="s">
        <v>258</v>
      </c>
      <c r="C13" s="182">
        <f>SUM(C12:C12)</f>
        <v>1197791</v>
      </c>
      <c r="D13" s="182">
        <f>SUM(D12:D12)</f>
        <v>748619</v>
      </c>
      <c r="E13" s="183"/>
      <c r="F13" s="183"/>
      <c r="G13" s="183"/>
      <c r="H13" s="182">
        <f>SUM(H12:H12)</f>
        <v>149724</v>
      </c>
      <c r="I13" s="181"/>
      <c r="J13" s="182">
        <f>SUM(J12)</f>
        <v>44750</v>
      </c>
      <c r="K13" s="172"/>
      <c r="L13" s="172"/>
    </row>
    <row r="14" spans="1:12" s="175" customFormat="1" ht="15" customHeight="1" x14ac:dyDescent="0.25">
      <c r="A14" s="174"/>
      <c r="B14" s="173"/>
      <c r="C14" s="182"/>
      <c r="D14" s="182"/>
      <c r="E14" s="183"/>
      <c r="F14" s="183"/>
      <c r="G14" s="183"/>
      <c r="H14" s="182"/>
      <c r="I14" s="181"/>
      <c r="J14" s="644"/>
      <c r="K14" s="172"/>
      <c r="L14" s="172"/>
    </row>
    <row r="15" spans="1:12" s="175" customFormat="1" ht="15" customHeight="1" x14ac:dyDescent="0.25">
      <c r="A15" s="174"/>
      <c r="B15" s="173"/>
      <c r="C15" s="182"/>
      <c r="D15" s="182"/>
      <c r="E15" s="183"/>
      <c r="F15" s="183"/>
      <c r="G15" s="183"/>
      <c r="H15" s="182"/>
      <c r="I15" s="181"/>
      <c r="J15" s="644"/>
      <c r="K15" s="172"/>
      <c r="L15" s="172"/>
    </row>
    <row r="16" spans="1:12" s="175" customFormat="1" ht="16.5" customHeight="1" x14ac:dyDescent="0.25">
      <c r="A16" s="174"/>
      <c r="B16" s="1505" t="s">
        <v>73</v>
      </c>
      <c r="C16" s="1505"/>
      <c r="D16" s="1505"/>
      <c r="E16" s="1505"/>
      <c r="F16" s="1505"/>
      <c r="G16" s="1505"/>
      <c r="H16" s="1505"/>
      <c r="I16" s="1505"/>
      <c r="J16" s="1505"/>
      <c r="K16" s="172"/>
      <c r="L16" s="172"/>
    </row>
    <row r="17" spans="1:12" s="175" customFormat="1" ht="15.75" x14ac:dyDescent="0.25">
      <c r="A17" s="174"/>
      <c r="B17" s="1505" t="s">
        <v>1085</v>
      </c>
      <c r="C17" s="1505"/>
      <c r="D17" s="1505"/>
      <c r="E17" s="1505"/>
      <c r="F17" s="1505"/>
      <c r="G17" s="1505"/>
      <c r="H17" s="1505"/>
      <c r="I17" s="1505"/>
      <c r="J17" s="1505"/>
      <c r="K17" s="172"/>
      <c r="L17" s="172"/>
    </row>
    <row r="18" spans="1:12" s="175" customFormat="1" ht="15.75" x14ac:dyDescent="0.25">
      <c r="A18" s="174"/>
      <c r="B18" s="1505" t="s">
        <v>245</v>
      </c>
      <c r="C18" s="1505"/>
      <c r="D18" s="1505"/>
      <c r="E18" s="1505"/>
      <c r="F18" s="1505"/>
      <c r="G18" s="1505"/>
      <c r="H18" s="1505"/>
      <c r="I18" s="1505"/>
      <c r="J18" s="1505"/>
      <c r="K18" s="172"/>
      <c r="L18" s="172"/>
    </row>
    <row r="19" spans="1:12" s="175" customFormat="1" ht="15.75" x14ac:dyDescent="0.25">
      <c r="A19" s="174"/>
      <c r="B19" s="173"/>
      <c r="C19" s="182"/>
      <c r="D19" s="182"/>
      <c r="E19" s="183"/>
      <c r="F19" s="183"/>
      <c r="G19" s="183"/>
      <c r="H19" s="182"/>
      <c r="I19" s="181"/>
      <c r="J19" s="644"/>
      <c r="K19" s="172"/>
      <c r="L19" s="172"/>
    </row>
    <row r="20" spans="1:12" ht="15.75" x14ac:dyDescent="0.25">
      <c r="B20" s="1498" t="s">
        <v>222</v>
      </c>
      <c r="C20" s="1498"/>
      <c r="D20" s="1498"/>
      <c r="E20" s="1498"/>
      <c r="F20" s="1498"/>
      <c r="G20" s="1498"/>
      <c r="H20" s="1498"/>
      <c r="I20" s="1498"/>
      <c r="J20" s="1498"/>
    </row>
    <row r="21" spans="1:12" s="172" customFormat="1" ht="15.75" x14ac:dyDescent="0.25">
      <c r="A21" s="1507"/>
      <c r="B21" s="1170" t="s">
        <v>54</v>
      </c>
      <c r="C21" s="1170" t="s">
        <v>55</v>
      </c>
      <c r="D21" s="1170" t="s">
        <v>56</v>
      </c>
      <c r="E21" s="1170" t="s">
        <v>57</v>
      </c>
      <c r="F21" s="1170" t="s">
        <v>293</v>
      </c>
      <c r="G21" s="1170" t="s">
        <v>294</v>
      </c>
      <c r="H21" s="1170" t="s">
        <v>295</v>
      </c>
      <c r="I21" s="1170" t="s">
        <v>393</v>
      </c>
      <c r="J21" s="1170" t="s">
        <v>399</v>
      </c>
    </row>
    <row r="22" spans="1:12" s="173" customFormat="1" ht="15.75" customHeight="1" x14ac:dyDescent="0.25">
      <c r="A22" s="1507"/>
      <c r="B22" s="1501" t="s">
        <v>78</v>
      </c>
      <c r="C22" s="1503" t="s">
        <v>246</v>
      </c>
      <c r="D22" s="1503" t="s">
        <v>1102</v>
      </c>
      <c r="E22" s="1501" t="s">
        <v>247</v>
      </c>
      <c r="F22" s="1499" t="s">
        <v>248</v>
      </c>
      <c r="G22" s="1501" t="s">
        <v>249</v>
      </c>
      <c r="H22" s="1503" t="s">
        <v>487</v>
      </c>
      <c r="I22" s="1497" t="s">
        <v>250</v>
      </c>
      <c r="J22" s="1497"/>
    </row>
    <row r="23" spans="1:12" s="173" customFormat="1" ht="15.75" customHeight="1" x14ac:dyDescent="0.25">
      <c r="A23" s="1507"/>
      <c r="B23" s="1502"/>
      <c r="C23" s="1504"/>
      <c r="D23" s="1504"/>
      <c r="E23" s="1502"/>
      <c r="F23" s="1500"/>
      <c r="G23" s="1502"/>
      <c r="H23" s="1504"/>
      <c r="I23" s="1170" t="s">
        <v>251</v>
      </c>
      <c r="J23" s="1170" t="s">
        <v>252</v>
      </c>
    </row>
    <row r="24" spans="1:12" s="172" customFormat="1" ht="15.75" x14ac:dyDescent="0.25">
      <c r="A24" s="174" t="s">
        <v>302</v>
      </c>
      <c r="B24" s="461" t="s">
        <v>253</v>
      </c>
    </row>
    <row r="25" spans="1:12" s="173" customFormat="1" ht="15.75" x14ac:dyDescent="0.25">
      <c r="A25" s="174" t="s">
        <v>310</v>
      </c>
      <c r="B25" s="179" t="s">
        <v>257</v>
      </c>
      <c r="C25" s="180">
        <v>25000</v>
      </c>
      <c r="D25" s="180">
        <v>11385</v>
      </c>
      <c r="E25" s="644" t="s">
        <v>254</v>
      </c>
      <c r="F25" s="644" t="s">
        <v>255</v>
      </c>
      <c r="G25" s="644" t="s">
        <v>255</v>
      </c>
      <c r="H25" s="180">
        <v>2246</v>
      </c>
      <c r="I25" s="181">
        <v>0</v>
      </c>
      <c r="J25" s="644" t="s">
        <v>256</v>
      </c>
    </row>
    <row r="26" spans="1:12" s="175" customFormat="1" ht="15.75" x14ac:dyDescent="0.25">
      <c r="A26" s="174" t="s">
        <v>311</v>
      </c>
      <c r="B26" s="173" t="s">
        <v>258</v>
      </c>
      <c r="C26" s="182">
        <f>SUM(C25:C25)</f>
        <v>25000</v>
      </c>
      <c r="D26" s="182">
        <f>SUM(D25:D25)</f>
        <v>11385</v>
      </c>
      <c r="E26" s="183"/>
      <c r="F26" s="183"/>
      <c r="G26" s="183"/>
      <c r="H26" s="182">
        <f>SUM(H25:H25)</f>
        <v>2246</v>
      </c>
      <c r="I26" s="181"/>
      <c r="J26" s="644" t="s">
        <v>256</v>
      </c>
      <c r="K26" s="172"/>
      <c r="L26" s="172"/>
    </row>
  </sheetData>
  <mergeCells count="28">
    <mergeCell ref="A21:A23"/>
    <mergeCell ref="B22:B23"/>
    <mergeCell ref="C22:C23"/>
    <mergeCell ref="A8:A10"/>
    <mergeCell ref="B9:B10"/>
    <mergeCell ref="C9:C10"/>
    <mergeCell ref="A1:J1"/>
    <mergeCell ref="B3:J3"/>
    <mergeCell ref="B4:J4"/>
    <mergeCell ref="B5:J5"/>
    <mergeCell ref="B6:J6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I22:J22"/>
    <mergeCell ref="B20:J20"/>
    <mergeCell ref="F22:F23"/>
    <mergeCell ref="G22:G23"/>
    <mergeCell ref="H22:H23"/>
    <mergeCell ref="D22:D23"/>
    <mergeCell ref="E22:E23"/>
  </mergeCells>
  <phoneticPr fontId="8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00B050"/>
    <pageSetUpPr fitToPage="1"/>
  </sheetPr>
  <dimension ref="A1:P114"/>
  <sheetViews>
    <sheetView workbookViewId="0">
      <selection sqref="A1:H1"/>
    </sheetView>
  </sheetViews>
  <sheetFormatPr defaultColWidth="9.140625" defaultRowHeight="11.25" x14ac:dyDescent="0.2"/>
  <cols>
    <col min="1" max="1" width="19.42578125" style="4" customWidth="1"/>
    <col min="2" max="2" width="50" style="4" customWidth="1"/>
    <col min="3" max="3" width="15" style="4" customWidth="1"/>
    <col min="4" max="4" width="10.140625" style="4" bestFit="1" customWidth="1"/>
    <col min="5" max="6" width="10.42578125" style="4" bestFit="1" customWidth="1"/>
    <col min="7" max="7" width="10.140625" style="4" bestFit="1" customWidth="1"/>
    <col min="8" max="8" width="17" style="4" customWidth="1"/>
    <col min="9" max="16" width="9.140625" style="304"/>
    <col min="17" max="16384" width="9.140625" style="4"/>
  </cols>
  <sheetData>
    <row r="1" spans="1:9" x14ac:dyDescent="0.2">
      <c r="A1" s="1511" t="s">
        <v>1149</v>
      </c>
      <c r="B1" s="1511"/>
      <c r="C1" s="1511"/>
      <c r="D1" s="1511"/>
      <c r="E1" s="1511"/>
      <c r="F1" s="1511"/>
      <c r="G1" s="1511"/>
      <c r="H1" s="1511"/>
    </row>
    <row r="2" spans="1:9" x14ac:dyDescent="0.2">
      <c r="D2" s="1101"/>
    </row>
    <row r="3" spans="1:9" x14ac:dyDescent="0.2">
      <c r="A3" s="1512" t="s">
        <v>73</v>
      </c>
      <c r="B3" s="1512"/>
      <c r="C3" s="1512"/>
      <c r="D3" s="1512"/>
      <c r="E3" s="1512"/>
      <c r="F3" s="1512"/>
      <c r="G3" s="1512"/>
      <c r="H3" s="1512"/>
    </row>
    <row r="4" spans="1:9" x14ac:dyDescent="0.2">
      <c r="A4" s="1513" t="s">
        <v>224</v>
      </c>
      <c r="B4" s="1513"/>
      <c r="C4" s="1513"/>
      <c r="D4" s="1513"/>
      <c r="E4" s="1513"/>
      <c r="F4" s="1513"/>
      <c r="G4" s="1513"/>
      <c r="H4" s="1513"/>
    </row>
    <row r="5" spans="1:9" x14ac:dyDescent="0.2">
      <c r="A5" s="1513" t="s">
        <v>906</v>
      </c>
      <c r="B5" s="1513"/>
      <c r="C5" s="1513"/>
      <c r="D5" s="1513"/>
      <c r="E5" s="1513"/>
      <c r="F5" s="1513"/>
      <c r="G5" s="1513"/>
      <c r="H5" s="1513"/>
    </row>
    <row r="6" spans="1:9" x14ac:dyDescent="0.2">
      <c r="A6" s="1510" t="s">
        <v>52</v>
      </c>
      <c r="B6" s="1510"/>
      <c r="C6" s="1510"/>
      <c r="D6" s="1510"/>
      <c r="E6" s="1510"/>
      <c r="F6" s="1510"/>
      <c r="G6" s="1510"/>
    </row>
    <row r="7" spans="1:9" x14ac:dyDescent="0.2">
      <c r="A7" s="1102"/>
      <c r="B7" s="1102"/>
      <c r="C7" s="1102"/>
    </row>
    <row r="8" spans="1:9" ht="14.25" customHeight="1" x14ac:dyDescent="0.2">
      <c r="A8" s="1103" t="s">
        <v>54</v>
      </c>
      <c r="B8" s="1103" t="s">
        <v>55</v>
      </c>
      <c r="C8" s="1103" t="s">
        <v>56</v>
      </c>
      <c r="D8" s="1104" t="s">
        <v>57</v>
      </c>
      <c r="E8" s="1104" t="s">
        <v>293</v>
      </c>
      <c r="F8" s="1104" t="s">
        <v>294</v>
      </c>
      <c r="G8" s="1104" t="s">
        <v>295</v>
      </c>
      <c r="H8" s="1189" t="s">
        <v>393</v>
      </c>
      <c r="I8" s="1105"/>
    </row>
    <row r="9" spans="1:9" ht="14.25" customHeight="1" x14ac:dyDescent="0.2">
      <c r="A9" s="1508" t="s">
        <v>225</v>
      </c>
      <c r="B9" s="1509" t="s">
        <v>226</v>
      </c>
      <c r="C9" s="1509" t="s">
        <v>227</v>
      </c>
      <c r="D9" s="1106"/>
      <c r="E9" s="1107"/>
      <c r="F9" s="1107"/>
    </row>
    <row r="10" spans="1:9" ht="14.25" customHeight="1" x14ac:dyDescent="0.2">
      <c r="A10" s="1508"/>
      <c r="B10" s="1509"/>
      <c r="C10" s="1509"/>
      <c r="D10" s="1108" t="s">
        <v>639</v>
      </c>
      <c r="E10" s="1108" t="s">
        <v>724</v>
      </c>
      <c r="F10" s="1108" t="s">
        <v>907</v>
      </c>
      <c r="G10" s="1108" t="s">
        <v>1074</v>
      </c>
      <c r="H10" s="1108" t="s">
        <v>908</v>
      </c>
    </row>
    <row r="11" spans="1:9" x14ac:dyDescent="0.2">
      <c r="A11" s="1109" t="s">
        <v>228</v>
      </c>
      <c r="B11" s="1110"/>
      <c r="C11" s="1110"/>
    </row>
    <row r="12" spans="1:9" ht="12" customHeight="1" x14ac:dyDescent="0.2">
      <c r="A12" s="1109"/>
      <c r="B12" s="1110"/>
      <c r="C12" s="1110"/>
    </row>
    <row r="13" spans="1:9" ht="12" customHeight="1" x14ac:dyDescent="0.2">
      <c r="A13" s="1109" t="s">
        <v>738</v>
      </c>
      <c r="B13" s="1110"/>
      <c r="C13" s="1110"/>
    </row>
    <row r="14" spans="1:9" ht="12" customHeight="1" x14ac:dyDescent="0.2">
      <c r="A14" s="1111" t="s">
        <v>231</v>
      </c>
      <c r="B14" s="1112" t="s">
        <v>230</v>
      </c>
      <c r="C14" s="1113" t="s">
        <v>232</v>
      </c>
      <c r="D14" s="1114">
        <v>300</v>
      </c>
      <c r="E14" s="1114">
        <v>300</v>
      </c>
      <c r="F14" s="1114">
        <v>300</v>
      </c>
      <c r="G14" s="1114">
        <v>300</v>
      </c>
    </row>
    <row r="15" spans="1:9" ht="12" customHeight="1" x14ac:dyDescent="0.2">
      <c r="A15" s="1115" t="s">
        <v>233</v>
      </c>
      <c r="B15" s="1116" t="s">
        <v>234</v>
      </c>
      <c r="C15" s="1113" t="s">
        <v>232</v>
      </c>
      <c r="D15" s="1117">
        <v>100</v>
      </c>
      <c r="E15" s="1117">
        <v>100</v>
      </c>
      <c r="F15" s="1117">
        <v>100</v>
      </c>
      <c r="G15" s="1117">
        <v>100</v>
      </c>
    </row>
    <row r="16" spans="1:9" ht="12" customHeight="1" x14ac:dyDescent="0.2">
      <c r="A16" s="1115" t="s">
        <v>236</v>
      </c>
      <c r="B16" s="1116" t="s">
        <v>237</v>
      </c>
      <c r="C16" s="1113" t="s">
        <v>232</v>
      </c>
      <c r="D16" s="1117">
        <v>10</v>
      </c>
      <c r="E16" s="1117">
        <v>10</v>
      </c>
      <c r="F16" s="1117">
        <v>10</v>
      </c>
      <c r="G16" s="1117">
        <v>10</v>
      </c>
    </row>
    <row r="17" spans="1:7" ht="12" customHeight="1" x14ac:dyDescent="0.2">
      <c r="A17" s="1115" t="s">
        <v>911</v>
      </c>
      <c r="B17" s="1116" t="s">
        <v>912</v>
      </c>
      <c r="C17" s="1118" t="s">
        <v>232</v>
      </c>
      <c r="D17" s="1117">
        <v>900</v>
      </c>
      <c r="E17" s="1117">
        <v>900</v>
      </c>
      <c r="F17" s="1117">
        <v>900</v>
      </c>
      <c r="G17" s="1117">
        <v>900</v>
      </c>
    </row>
    <row r="18" spans="1:7" ht="12" customHeight="1" x14ac:dyDescent="0.2">
      <c r="A18" s="1115" t="s">
        <v>913</v>
      </c>
      <c r="B18" s="1116" t="s">
        <v>914</v>
      </c>
      <c r="C18" s="1118" t="s">
        <v>232</v>
      </c>
      <c r="D18" s="1117">
        <v>1190</v>
      </c>
      <c r="E18" s="1117">
        <v>1190</v>
      </c>
      <c r="F18" s="1117">
        <v>1190</v>
      </c>
      <c r="G18" s="1117">
        <v>1190</v>
      </c>
    </row>
    <row r="19" spans="1:7" ht="12" customHeight="1" x14ac:dyDescent="0.2">
      <c r="A19" s="1119" t="s">
        <v>916</v>
      </c>
      <c r="B19" s="1120" t="s">
        <v>917</v>
      </c>
      <c r="C19" s="1121" t="s">
        <v>232</v>
      </c>
      <c r="D19" s="1122">
        <v>10</v>
      </c>
      <c r="E19" s="1122">
        <v>10</v>
      </c>
      <c r="F19" s="1122">
        <v>10</v>
      </c>
      <c r="G19" s="1122">
        <v>10</v>
      </c>
    </row>
    <row r="20" spans="1:7" ht="12" customHeight="1" x14ac:dyDescent="0.2">
      <c r="A20" s="1116"/>
      <c r="B20" s="1116" t="s">
        <v>1063</v>
      </c>
      <c r="C20" s="1121" t="s">
        <v>232</v>
      </c>
      <c r="D20" s="1117">
        <v>3050</v>
      </c>
      <c r="E20" s="1117">
        <v>3050</v>
      </c>
      <c r="F20" s="1117">
        <v>3050</v>
      </c>
      <c r="G20" s="1117">
        <v>3050</v>
      </c>
    </row>
    <row r="21" spans="1:7" ht="12" customHeight="1" x14ac:dyDescent="0.2">
      <c r="A21" s="1123" t="s">
        <v>239</v>
      </c>
      <c r="B21" s="1124" t="s">
        <v>240</v>
      </c>
      <c r="C21" s="1125" t="s">
        <v>232</v>
      </c>
      <c r="D21" s="1126">
        <v>40</v>
      </c>
      <c r="E21" s="1126">
        <v>40</v>
      </c>
      <c r="F21" s="1126">
        <v>40</v>
      </c>
      <c r="G21" s="1126">
        <v>40</v>
      </c>
    </row>
    <row r="22" spans="1:7" ht="12" customHeight="1" x14ac:dyDescent="0.2">
      <c r="A22" s="1123"/>
      <c r="B22" s="1127" t="s">
        <v>922</v>
      </c>
      <c r="C22" s="1125" t="s">
        <v>232</v>
      </c>
      <c r="D22" s="1128">
        <v>15</v>
      </c>
      <c r="E22" s="1128">
        <v>15</v>
      </c>
      <c r="F22" s="1128">
        <v>15</v>
      </c>
      <c r="G22" s="1128">
        <v>15</v>
      </c>
    </row>
    <row r="23" spans="1:7" ht="12" customHeight="1" x14ac:dyDescent="0.2">
      <c r="A23" s="1123" t="s">
        <v>924</v>
      </c>
      <c r="B23" s="1127" t="s">
        <v>925</v>
      </c>
      <c r="C23" s="1125" t="s">
        <v>232</v>
      </c>
      <c r="D23" s="1128">
        <v>30</v>
      </c>
      <c r="E23" s="1128">
        <v>30</v>
      </c>
      <c r="F23" s="1128">
        <v>30</v>
      </c>
      <c r="G23" s="1128">
        <v>30</v>
      </c>
    </row>
    <row r="24" spans="1:7" ht="12" customHeight="1" x14ac:dyDescent="0.2">
      <c r="A24" s="1129" t="s">
        <v>940</v>
      </c>
      <c r="B24" s="1129" t="s">
        <v>941</v>
      </c>
      <c r="C24" s="1130" t="s">
        <v>232</v>
      </c>
      <c r="D24" s="1131">
        <v>904</v>
      </c>
      <c r="E24" s="1131">
        <v>904</v>
      </c>
      <c r="F24" s="1131">
        <v>904</v>
      </c>
      <c r="G24" s="1131">
        <v>904</v>
      </c>
    </row>
    <row r="25" spans="1:7" ht="12" customHeight="1" x14ac:dyDescent="0.2">
      <c r="A25" s="1132"/>
      <c r="B25" s="1129" t="s">
        <v>1064</v>
      </c>
      <c r="C25" s="1133" t="s">
        <v>232</v>
      </c>
      <c r="D25" s="1134">
        <v>17</v>
      </c>
      <c r="E25" s="1134">
        <v>17</v>
      </c>
      <c r="F25" s="1134">
        <v>17</v>
      </c>
      <c r="G25" s="1134">
        <v>17</v>
      </c>
    </row>
    <row r="26" spans="1:7" ht="12" customHeight="1" x14ac:dyDescent="0.2">
      <c r="A26" s="1132"/>
      <c r="B26" s="1129" t="s">
        <v>1014</v>
      </c>
      <c r="C26" s="1133" t="s">
        <v>232</v>
      </c>
      <c r="D26" s="1134">
        <v>88</v>
      </c>
      <c r="E26" s="1134">
        <v>88</v>
      </c>
      <c r="F26" s="1134">
        <v>88</v>
      </c>
      <c r="G26" s="1134">
        <v>88</v>
      </c>
    </row>
    <row r="27" spans="1:7" ht="12" customHeight="1" x14ac:dyDescent="0.2">
      <c r="A27" s="1135">
        <v>42928</v>
      </c>
      <c r="B27" s="1129" t="s">
        <v>947</v>
      </c>
      <c r="C27" s="1133" t="s">
        <v>232</v>
      </c>
      <c r="D27" s="1134">
        <v>283</v>
      </c>
      <c r="E27" s="1134">
        <v>283</v>
      </c>
      <c r="F27" s="1134">
        <v>283</v>
      </c>
      <c r="G27" s="1134">
        <v>283</v>
      </c>
    </row>
    <row r="28" spans="1:7" ht="12" customHeight="1" x14ac:dyDescent="0.2">
      <c r="A28" s="1132" t="s">
        <v>1035</v>
      </c>
      <c r="B28" s="1129" t="s">
        <v>950</v>
      </c>
      <c r="C28" s="1136" t="s">
        <v>232</v>
      </c>
      <c r="D28" s="1134">
        <v>9757</v>
      </c>
      <c r="E28" s="1134">
        <v>9757</v>
      </c>
      <c r="F28" s="1134">
        <v>9757</v>
      </c>
      <c r="G28" s="1134">
        <v>9757</v>
      </c>
    </row>
    <row r="29" spans="1:7" ht="12" customHeight="1" x14ac:dyDescent="0.2">
      <c r="A29" s="1132" t="s">
        <v>952</v>
      </c>
      <c r="B29" s="1129" t="s">
        <v>953</v>
      </c>
      <c r="C29" s="1136" t="s">
        <v>232</v>
      </c>
      <c r="D29" s="463">
        <v>5640</v>
      </c>
      <c r="E29" s="463">
        <v>5640</v>
      </c>
      <c r="F29" s="463">
        <v>5640</v>
      </c>
      <c r="G29" s="463">
        <v>5640</v>
      </c>
    </row>
    <row r="30" spans="1:7" ht="12" customHeight="1" x14ac:dyDescent="0.2">
      <c r="A30" s="741" t="s">
        <v>954</v>
      </c>
      <c r="B30" s="1157" t="s">
        <v>955</v>
      </c>
      <c r="C30" s="1160" t="s">
        <v>232</v>
      </c>
      <c r="D30" s="741">
        <v>217</v>
      </c>
      <c r="E30" s="741">
        <v>217</v>
      </c>
      <c r="F30" s="741">
        <v>217</v>
      </c>
      <c r="G30" s="741">
        <v>217</v>
      </c>
    </row>
    <row r="31" spans="1:7" ht="12" customHeight="1" x14ac:dyDescent="0.2">
      <c r="A31" s="1107" t="s">
        <v>956</v>
      </c>
      <c r="B31" s="1107" t="s">
        <v>957</v>
      </c>
      <c r="C31" s="1137" t="s">
        <v>232</v>
      </c>
      <c r="D31" s="1138">
        <v>1524</v>
      </c>
      <c r="E31" s="1138">
        <v>1524</v>
      </c>
      <c r="F31" s="1138">
        <v>1524</v>
      </c>
      <c r="G31" s="1138">
        <v>1524</v>
      </c>
    </row>
    <row r="32" spans="1:7" ht="12" customHeight="1" x14ac:dyDescent="0.2">
      <c r="A32" s="1139" t="s">
        <v>1065</v>
      </c>
      <c r="B32" s="1139" t="s">
        <v>963</v>
      </c>
      <c r="C32" s="1140"/>
      <c r="D32" s="1141">
        <v>686</v>
      </c>
      <c r="E32" s="1141"/>
      <c r="F32" s="1141"/>
      <c r="G32" s="1141"/>
    </row>
    <row r="33" spans="1:7" ht="12" customHeight="1" x14ac:dyDescent="0.2">
      <c r="A33" s="4" t="s">
        <v>964</v>
      </c>
      <c r="B33" s="4" t="s">
        <v>965</v>
      </c>
      <c r="C33" s="1101" t="s">
        <v>232</v>
      </c>
      <c r="D33" s="463">
        <v>2744</v>
      </c>
      <c r="E33" s="463">
        <v>2744</v>
      </c>
      <c r="F33" s="463">
        <v>2744</v>
      </c>
      <c r="G33" s="463">
        <v>2744</v>
      </c>
    </row>
    <row r="34" spans="1:7" ht="12" customHeight="1" x14ac:dyDescent="0.2">
      <c r="A34" s="4" t="s">
        <v>966</v>
      </c>
      <c r="B34" s="4" t="s">
        <v>967</v>
      </c>
      <c r="C34" s="1101" t="s">
        <v>232</v>
      </c>
      <c r="D34" s="463">
        <v>3536</v>
      </c>
      <c r="E34" s="463">
        <v>3536</v>
      </c>
      <c r="F34" s="463">
        <v>3536</v>
      </c>
      <c r="G34" s="463">
        <v>3536</v>
      </c>
    </row>
    <row r="35" spans="1:7" ht="12" customHeight="1" x14ac:dyDescent="0.2">
      <c r="A35" s="1142" t="s">
        <v>1115</v>
      </c>
      <c r="B35" s="1142" t="s">
        <v>1114</v>
      </c>
      <c r="C35" s="1143">
        <v>45291</v>
      </c>
      <c r="D35" s="1248">
        <v>5935</v>
      </c>
      <c r="E35" s="1142"/>
      <c r="F35" s="1142"/>
      <c r="G35" s="1142"/>
    </row>
    <row r="36" spans="1:7" ht="12" customHeight="1" x14ac:dyDescent="0.2">
      <c r="A36" s="1132" t="s">
        <v>968</v>
      </c>
      <c r="B36" s="1129" t="s">
        <v>969</v>
      </c>
      <c r="C36" s="1136" t="s">
        <v>232</v>
      </c>
      <c r="D36" s="1134">
        <v>2400</v>
      </c>
      <c r="E36" s="1134">
        <v>2400</v>
      </c>
      <c r="F36" s="1134">
        <v>2400</v>
      </c>
      <c r="G36" s="1134">
        <v>2400</v>
      </c>
    </row>
    <row r="37" spans="1:7" ht="12" customHeight="1" x14ac:dyDescent="0.2">
      <c r="A37" s="1132" t="s">
        <v>971</v>
      </c>
      <c r="B37" s="4" t="s">
        <v>972</v>
      </c>
      <c r="C37" s="1144">
        <v>45657</v>
      </c>
      <c r="D37" s="463">
        <v>4024</v>
      </c>
      <c r="E37" s="463">
        <v>4024</v>
      </c>
      <c r="F37" s="463"/>
      <c r="G37" s="463"/>
    </row>
    <row r="38" spans="1:7" ht="12" customHeight="1" x14ac:dyDescent="0.2">
      <c r="A38" s="1132" t="s">
        <v>1103</v>
      </c>
      <c r="B38" s="4" t="s">
        <v>1104</v>
      </c>
      <c r="C38" s="1144" t="s">
        <v>232</v>
      </c>
      <c r="D38" s="463">
        <v>1372</v>
      </c>
      <c r="E38" s="463">
        <v>1372</v>
      </c>
      <c r="F38" s="463">
        <v>1372</v>
      </c>
      <c r="G38" s="463">
        <v>1372</v>
      </c>
    </row>
    <row r="39" spans="1:7" ht="12" customHeight="1" x14ac:dyDescent="0.2">
      <c r="A39" s="1139" t="s">
        <v>973</v>
      </c>
      <c r="B39" s="741" t="s">
        <v>974</v>
      </c>
      <c r="C39" s="1222">
        <v>45077</v>
      </c>
      <c r="D39" s="467">
        <v>2117</v>
      </c>
      <c r="E39" s="467"/>
      <c r="F39" s="467"/>
      <c r="G39" s="467"/>
    </row>
    <row r="40" spans="1:7" ht="12" customHeight="1" x14ac:dyDescent="0.2">
      <c r="A40" s="1132" t="s">
        <v>975</v>
      </c>
      <c r="B40" s="1132" t="s">
        <v>976</v>
      </c>
      <c r="C40" s="1147"/>
      <c r="D40" s="1134">
        <v>839</v>
      </c>
      <c r="E40" s="1134"/>
      <c r="F40" s="1134"/>
      <c r="G40" s="1134"/>
    </row>
    <row r="41" spans="1:7" ht="12" customHeight="1" x14ac:dyDescent="0.2">
      <c r="A41" s="1132" t="s">
        <v>977</v>
      </c>
      <c r="B41" s="1132" t="s">
        <v>978</v>
      </c>
      <c r="C41" s="1136">
        <v>44985</v>
      </c>
      <c r="D41" s="1132">
        <v>55</v>
      </c>
      <c r="E41" s="1132">
        <v>55</v>
      </c>
      <c r="F41" s="1132"/>
      <c r="G41" s="1132"/>
    </row>
    <row r="42" spans="1:7" ht="12" customHeight="1" x14ac:dyDescent="0.2">
      <c r="B42" s="4" t="s">
        <v>979</v>
      </c>
      <c r="C42" s="1101" t="s">
        <v>232</v>
      </c>
      <c r="D42" s="463">
        <v>2000</v>
      </c>
      <c r="E42" s="463">
        <v>2000</v>
      </c>
      <c r="F42" s="463">
        <v>2000</v>
      </c>
      <c r="G42" s="463">
        <v>2000</v>
      </c>
    </row>
    <row r="43" spans="1:7" ht="12" customHeight="1" x14ac:dyDescent="0.2">
      <c r="A43" s="4" t="s">
        <v>985</v>
      </c>
      <c r="B43" s="4" t="s">
        <v>986</v>
      </c>
      <c r="C43" s="1101" t="s">
        <v>232</v>
      </c>
      <c r="D43" s="463">
        <v>780</v>
      </c>
      <c r="E43" s="463">
        <v>780</v>
      </c>
      <c r="F43" s="463">
        <v>780</v>
      </c>
      <c r="G43" s="463">
        <v>780</v>
      </c>
    </row>
    <row r="44" spans="1:7" ht="12" customHeight="1" x14ac:dyDescent="0.2">
      <c r="A44" s="4" t="s">
        <v>987</v>
      </c>
      <c r="B44" s="4" t="s">
        <v>1066</v>
      </c>
      <c r="C44" s="1143">
        <v>45016</v>
      </c>
      <c r="D44" s="463">
        <v>5340</v>
      </c>
      <c r="E44" s="463">
        <v>5340</v>
      </c>
      <c r="F44" s="463"/>
      <c r="G44" s="463"/>
    </row>
    <row r="45" spans="1:7" ht="12" customHeight="1" x14ac:dyDescent="0.2">
      <c r="A45" s="4" t="s">
        <v>1118</v>
      </c>
      <c r="B45" s="1251" t="s">
        <v>1116</v>
      </c>
      <c r="C45" s="1143">
        <v>45177</v>
      </c>
      <c r="D45" s="463">
        <v>14155</v>
      </c>
      <c r="E45" s="463"/>
      <c r="F45" s="463"/>
      <c r="G45" s="463"/>
    </row>
    <row r="46" spans="1:7" ht="12" customHeight="1" x14ac:dyDescent="0.2">
      <c r="A46" s="4" t="s">
        <v>1119</v>
      </c>
      <c r="B46" s="1251" t="s">
        <v>1117</v>
      </c>
      <c r="C46" s="1143">
        <v>45002</v>
      </c>
      <c r="D46" s="463">
        <v>1772</v>
      </c>
      <c r="E46" s="463"/>
      <c r="F46" s="463"/>
      <c r="G46" s="463"/>
    </row>
    <row r="47" spans="1:7" ht="12" customHeight="1" x14ac:dyDescent="0.2">
      <c r="A47" s="4" t="s">
        <v>1112</v>
      </c>
      <c r="B47" s="4" t="s">
        <v>1113</v>
      </c>
      <c r="C47" s="1143" t="s">
        <v>232</v>
      </c>
      <c r="D47" s="463">
        <v>5280</v>
      </c>
      <c r="E47" s="463">
        <v>5280</v>
      </c>
      <c r="F47" s="463">
        <v>5280</v>
      </c>
      <c r="G47" s="463">
        <v>5280</v>
      </c>
    </row>
    <row r="48" spans="1:7" ht="12" customHeight="1" x14ac:dyDescent="0.2">
      <c r="A48" s="1223"/>
      <c r="B48" s="1223"/>
      <c r="C48" s="1224"/>
      <c r="D48" s="1225"/>
      <c r="E48" s="1225"/>
      <c r="F48" s="1225"/>
      <c r="G48" s="1225"/>
    </row>
    <row r="49" spans="1:7" ht="12" customHeight="1" x14ac:dyDescent="0.2">
      <c r="A49" s="1148" t="s">
        <v>1067</v>
      </c>
      <c r="C49" s="1101"/>
      <c r="D49" s="463"/>
      <c r="E49" s="463"/>
      <c r="F49" s="463"/>
      <c r="G49" s="463"/>
    </row>
    <row r="50" spans="1:7" ht="12" customHeight="1" x14ac:dyDescent="0.2">
      <c r="A50" s="1115" t="s">
        <v>235</v>
      </c>
      <c r="B50" s="1116" t="s">
        <v>909</v>
      </c>
      <c r="C50" s="1113" t="s">
        <v>232</v>
      </c>
      <c r="D50" s="1117">
        <v>10000</v>
      </c>
      <c r="E50" s="1117">
        <v>10000</v>
      </c>
      <c r="F50" s="1117">
        <v>10000</v>
      </c>
      <c r="G50" s="1117">
        <v>10000</v>
      </c>
    </row>
    <row r="51" spans="1:7" ht="12" customHeight="1" x14ac:dyDescent="0.2">
      <c r="A51" s="1115" t="s">
        <v>235</v>
      </c>
      <c r="B51" s="1116" t="s">
        <v>910</v>
      </c>
      <c r="C51" s="1113" t="s">
        <v>232</v>
      </c>
      <c r="D51" s="1117">
        <v>15000</v>
      </c>
      <c r="E51" s="1117">
        <v>15000</v>
      </c>
      <c r="F51" s="1117">
        <v>15000</v>
      </c>
      <c r="G51" s="1117">
        <v>15000</v>
      </c>
    </row>
    <row r="52" spans="1:7" ht="12" customHeight="1" x14ac:dyDescent="0.2">
      <c r="A52" s="1223"/>
      <c r="B52" s="1223"/>
      <c r="C52" s="1224"/>
      <c r="D52" s="1225"/>
      <c r="E52" s="1225"/>
      <c r="F52" s="1225"/>
      <c r="G52" s="1225"/>
    </row>
    <row r="53" spans="1:7" x14ac:dyDescent="0.2">
      <c r="A53" s="1148" t="s">
        <v>526</v>
      </c>
      <c r="B53" s="1223"/>
      <c r="C53" s="1223"/>
      <c r="D53" s="1223"/>
      <c r="E53" s="1223"/>
      <c r="F53" s="1223"/>
      <c r="G53" s="1223"/>
    </row>
    <row r="54" spans="1:7" ht="12" customHeight="1" x14ac:dyDescent="0.2">
      <c r="A54" s="1123" t="s">
        <v>919</v>
      </c>
      <c r="B54" s="1124" t="s">
        <v>920</v>
      </c>
      <c r="C54" s="1125" t="s">
        <v>232</v>
      </c>
      <c r="D54" s="1128">
        <v>428</v>
      </c>
      <c r="E54" s="1128">
        <v>428</v>
      </c>
      <c r="F54" s="1128">
        <v>428</v>
      </c>
      <c r="G54" s="1128">
        <v>428</v>
      </c>
    </row>
    <row r="55" spans="1:7" ht="12" customHeight="1" x14ac:dyDescent="0.2">
      <c r="A55" s="1120" t="s">
        <v>241</v>
      </c>
      <c r="B55" s="1120" t="s">
        <v>921</v>
      </c>
      <c r="C55" s="1150" t="s">
        <v>232</v>
      </c>
      <c r="D55" s="1151">
        <v>248</v>
      </c>
      <c r="E55" s="1151">
        <v>248</v>
      </c>
      <c r="F55" s="1151">
        <v>248</v>
      </c>
      <c r="G55" s="1151">
        <v>248</v>
      </c>
    </row>
    <row r="56" spans="1:7" ht="12" customHeight="1" x14ac:dyDescent="0.2">
      <c r="A56" s="1226" t="s">
        <v>242</v>
      </c>
      <c r="B56" s="1226" t="s">
        <v>243</v>
      </c>
      <c r="C56" s="1227" t="s">
        <v>232</v>
      </c>
      <c r="D56" s="1228">
        <v>1863</v>
      </c>
      <c r="E56" s="1228">
        <v>1863</v>
      </c>
      <c r="F56" s="1228">
        <v>1863</v>
      </c>
      <c r="G56" s="1228">
        <v>1863</v>
      </c>
    </row>
    <row r="57" spans="1:7" ht="22.5" x14ac:dyDescent="0.2">
      <c r="A57" s="1152" t="s">
        <v>1019</v>
      </c>
      <c r="B57" s="1153" t="s">
        <v>923</v>
      </c>
      <c r="C57" s="1154">
        <v>47150</v>
      </c>
      <c r="D57" s="1155">
        <v>4217</v>
      </c>
      <c r="E57" s="1155">
        <v>4217</v>
      </c>
      <c r="F57" s="1155">
        <v>4217</v>
      </c>
      <c r="G57" s="1155">
        <v>4217</v>
      </c>
    </row>
    <row r="58" spans="1:7" ht="12" customHeight="1" x14ac:dyDescent="0.2">
      <c r="A58" s="4" t="s">
        <v>981</v>
      </c>
      <c r="B58" s="4" t="s">
        <v>982</v>
      </c>
      <c r="C58" s="1143">
        <v>49633</v>
      </c>
      <c r="D58" s="4">
        <v>921</v>
      </c>
      <c r="E58" s="4">
        <v>921</v>
      </c>
      <c r="F58" s="4">
        <v>921</v>
      </c>
      <c r="G58" s="4">
        <v>921</v>
      </c>
    </row>
    <row r="59" spans="1:7" ht="12" customHeight="1" x14ac:dyDescent="0.2">
      <c r="A59" s="1223"/>
      <c r="B59" s="1223"/>
      <c r="C59" s="1223"/>
      <c r="D59" s="1223"/>
      <c r="E59" s="1223"/>
      <c r="F59" s="1223"/>
      <c r="G59" s="1223"/>
    </row>
    <row r="60" spans="1:7" ht="12" customHeight="1" x14ac:dyDescent="0.2">
      <c r="A60" s="1148" t="s">
        <v>610</v>
      </c>
    </row>
    <row r="61" spans="1:7" ht="12" customHeight="1" x14ac:dyDescent="0.2">
      <c r="A61" s="1123" t="s">
        <v>926</v>
      </c>
      <c r="B61" s="1127" t="s">
        <v>927</v>
      </c>
      <c r="C61" s="1125" t="s">
        <v>232</v>
      </c>
      <c r="D61" s="1128">
        <v>457</v>
      </c>
      <c r="E61" s="1128">
        <v>457</v>
      </c>
      <c r="F61" s="1128">
        <v>457</v>
      </c>
      <c r="G61" s="1128">
        <v>457</v>
      </c>
    </row>
    <row r="62" spans="1:7" ht="12" customHeight="1" x14ac:dyDescent="0.2">
      <c r="A62" s="1132" t="s">
        <v>944</v>
      </c>
      <c r="B62" s="1129" t="s">
        <v>945</v>
      </c>
      <c r="C62" s="1136">
        <v>45473</v>
      </c>
      <c r="D62" s="1134">
        <v>40000</v>
      </c>
      <c r="E62" s="1134">
        <v>40000</v>
      </c>
      <c r="F62" s="1134"/>
      <c r="G62" s="1134"/>
    </row>
    <row r="63" spans="1:7" ht="12" customHeight="1" x14ac:dyDescent="0.2">
      <c r="A63" s="4" t="s">
        <v>961</v>
      </c>
      <c r="B63" s="4" t="s">
        <v>962</v>
      </c>
      <c r="C63" s="1143" t="s">
        <v>232</v>
      </c>
      <c r="D63" s="4">
        <v>424</v>
      </c>
      <c r="E63" s="4">
        <v>424</v>
      </c>
      <c r="F63" s="4">
        <v>424</v>
      </c>
      <c r="G63" s="4">
        <v>424</v>
      </c>
    </row>
    <row r="64" spans="1:7" ht="22.5" customHeight="1" x14ac:dyDescent="0.2">
      <c r="A64" s="1156">
        <v>44271</v>
      </c>
      <c r="B64" s="4" t="s">
        <v>1068</v>
      </c>
      <c r="C64" s="1143">
        <v>44985</v>
      </c>
      <c r="D64" s="4">
        <v>119</v>
      </c>
    </row>
    <row r="65" spans="1:8" ht="12" customHeight="1" x14ac:dyDescent="0.2">
      <c r="A65" s="1115" t="s">
        <v>1036</v>
      </c>
      <c r="B65" s="1116" t="s">
        <v>918</v>
      </c>
      <c r="C65" s="1118">
        <v>45291</v>
      </c>
      <c r="D65" s="1117">
        <v>737</v>
      </c>
      <c r="E65" s="1117"/>
      <c r="F65" s="1117"/>
      <c r="G65" s="1117"/>
    </row>
    <row r="66" spans="1:8" ht="22.5" x14ac:dyDescent="0.2">
      <c r="A66" s="1139" t="s">
        <v>933</v>
      </c>
      <c r="B66" s="1149" t="s">
        <v>934</v>
      </c>
      <c r="C66" s="1140">
        <v>45291</v>
      </c>
      <c r="D66" s="1139">
        <v>601</v>
      </c>
      <c r="E66" s="1139"/>
      <c r="F66" s="1139"/>
      <c r="G66" s="1139"/>
    </row>
    <row r="67" spans="1:8" ht="12" customHeight="1" x14ac:dyDescent="0.2">
      <c r="A67" s="1223"/>
      <c r="B67" s="1223"/>
      <c r="C67" s="1223"/>
      <c r="D67" s="1223"/>
      <c r="E67" s="1223"/>
      <c r="F67" s="1223"/>
      <c r="G67" s="1223"/>
    </row>
    <row r="68" spans="1:8" x14ac:dyDescent="0.2">
      <c r="A68" s="1148" t="s">
        <v>614</v>
      </c>
    </row>
    <row r="69" spans="1:8" ht="22.5" x14ac:dyDescent="0.2">
      <c r="A69" s="1152" t="s">
        <v>928</v>
      </c>
      <c r="B69" s="1153" t="s">
        <v>929</v>
      </c>
      <c r="C69" s="1154" t="s">
        <v>232</v>
      </c>
      <c r="D69" s="1155">
        <v>229</v>
      </c>
      <c r="E69" s="1155">
        <v>229</v>
      </c>
      <c r="F69" s="1155">
        <v>229</v>
      </c>
      <c r="G69" s="1155">
        <v>229</v>
      </c>
    </row>
    <row r="70" spans="1:8" ht="12" customHeight="1" x14ac:dyDescent="0.2">
      <c r="A70" s="1123" t="s">
        <v>930</v>
      </c>
      <c r="B70" s="1127" t="s">
        <v>931</v>
      </c>
      <c r="C70" s="1125" t="s">
        <v>232</v>
      </c>
      <c r="D70" s="1128">
        <v>1320</v>
      </c>
      <c r="E70" s="1128">
        <v>1320</v>
      </c>
      <c r="F70" s="1128">
        <v>1320</v>
      </c>
      <c r="G70" s="1128">
        <v>1320</v>
      </c>
    </row>
    <row r="71" spans="1:8" ht="12" customHeight="1" x14ac:dyDescent="0.2">
      <c r="A71" s="1132" t="s">
        <v>951</v>
      </c>
      <c r="B71" s="1129" t="s">
        <v>1079</v>
      </c>
      <c r="C71" s="1136">
        <v>45199</v>
      </c>
      <c r="D71" s="1134">
        <v>5500</v>
      </c>
      <c r="E71" s="1134">
        <v>5500</v>
      </c>
      <c r="F71" s="1134">
        <v>5500</v>
      </c>
      <c r="G71" s="1134">
        <v>5500</v>
      </c>
    </row>
    <row r="72" spans="1:8" ht="12" customHeight="1" x14ac:dyDescent="0.2">
      <c r="A72" s="1223"/>
      <c r="B72" s="1223"/>
      <c r="C72" s="1223"/>
      <c r="D72" s="1223"/>
      <c r="E72" s="1223"/>
      <c r="F72" s="1223"/>
      <c r="G72" s="1223"/>
    </row>
    <row r="73" spans="1:8" ht="12" customHeight="1" x14ac:dyDescent="0.2">
      <c r="A73" s="1148" t="s">
        <v>523</v>
      </c>
    </row>
    <row r="74" spans="1:8" ht="27.75" customHeight="1" x14ac:dyDescent="0.2">
      <c r="A74" s="1123" t="s">
        <v>1037</v>
      </c>
      <c r="B74" s="1127" t="s">
        <v>932</v>
      </c>
      <c r="C74" s="1125">
        <v>45536</v>
      </c>
      <c r="D74" s="1128">
        <v>3810</v>
      </c>
      <c r="E74" s="1128">
        <v>3810</v>
      </c>
      <c r="F74" s="1128"/>
      <c r="G74" s="1128"/>
    </row>
    <row r="75" spans="1:8" ht="12" customHeight="1" x14ac:dyDescent="0.2">
      <c r="A75" s="1132"/>
      <c r="B75" s="1129" t="s">
        <v>486</v>
      </c>
      <c r="C75" s="1133" t="s">
        <v>232</v>
      </c>
      <c r="D75" s="1134">
        <v>732</v>
      </c>
      <c r="E75" s="1134">
        <v>732</v>
      </c>
      <c r="F75" s="1134">
        <v>732</v>
      </c>
      <c r="G75" s="1134">
        <v>732</v>
      </c>
    </row>
    <row r="76" spans="1:8" ht="26.25" customHeight="1" x14ac:dyDescent="0.2">
      <c r="A76" s="1107" t="s">
        <v>1038</v>
      </c>
      <c r="B76" s="1107" t="s">
        <v>960</v>
      </c>
      <c r="C76" s="1137" t="s">
        <v>232</v>
      </c>
      <c r="D76" s="1107">
        <v>200</v>
      </c>
      <c r="E76" s="1107">
        <v>200</v>
      </c>
      <c r="F76" s="1107">
        <v>200</v>
      </c>
      <c r="G76" s="1107">
        <v>200</v>
      </c>
      <c r="H76" s="1146"/>
    </row>
    <row r="77" spans="1:8" ht="12" customHeight="1" x14ac:dyDescent="0.2">
      <c r="A77" s="1107"/>
      <c r="B77" s="1107" t="s">
        <v>1029</v>
      </c>
      <c r="C77" s="1137"/>
      <c r="D77" s="1138">
        <v>54669</v>
      </c>
      <c r="E77" s="1138">
        <v>54669</v>
      </c>
      <c r="F77" s="1138">
        <v>54669</v>
      </c>
      <c r="G77" s="1138">
        <v>54669</v>
      </c>
    </row>
    <row r="78" spans="1:8" ht="12" customHeight="1" x14ac:dyDescent="0.2">
      <c r="A78" s="1223"/>
      <c r="B78" s="1223"/>
      <c r="C78" s="1223"/>
      <c r="D78" s="1223"/>
      <c r="E78" s="1223"/>
      <c r="F78" s="1223"/>
      <c r="G78" s="1223"/>
    </row>
    <row r="79" spans="1:8" ht="12" customHeight="1" x14ac:dyDescent="0.2">
      <c r="A79" s="1148" t="s">
        <v>894</v>
      </c>
      <c r="B79" s="1223"/>
      <c r="C79" s="1223"/>
      <c r="D79" s="1223"/>
      <c r="E79" s="1223"/>
      <c r="F79" s="1223"/>
      <c r="G79" s="1223"/>
    </row>
    <row r="80" spans="1:8" ht="12" customHeight="1" x14ac:dyDescent="0.2">
      <c r="A80" s="1123"/>
      <c r="B80" s="1127" t="s">
        <v>1069</v>
      </c>
      <c r="C80" s="1125" t="s">
        <v>232</v>
      </c>
      <c r="D80" s="1128">
        <v>260</v>
      </c>
      <c r="E80" s="1128">
        <v>260</v>
      </c>
      <c r="F80" s="1128">
        <v>260</v>
      </c>
      <c r="G80" s="1128">
        <v>260</v>
      </c>
    </row>
    <row r="81" spans="1:7" ht="12" customHeight="1" x14ac:dyDescent="0.2">
      <c r="A81" s="1123"/>
      <c r="B81" s="1129" t="s">
        <v>1070</v>
      </c>
      <c r="C81" s="1133" t="s">
        <v>232</v>
      </c>
      <c r="D81" s="1134">
        <v>112</v>
      </c>
      <c r="E81" s="1134">
        <v>112</v>
      </c>
      <c r="F81" s="1134">
        <v>112</v>
      </c>
      <c r="G81" s="1134">
        <v>112</v>
      </c>
    </row>
    <row r="82" spans="1:7" ht="12" customHeight="1" x14ac:dyDescent="0.2">
      <c r="A82" s="1123"/>
      <c r="B82" s="1129" t="s">
        <v>1071</v>
      </c>
      <c r="C82" s="1133" t="s">
        <v>232</v>
      </c>
      <c r="D82" s="1131">
        <v>40</v>
      </c>
      <c r="E82" s="1131">
        <v>40</v>
      </c>
      <c r="F82" s="1131">
        <v>40</v>
      </c>
      <c r="G82" s="1131">
        <v>40</v>
      </c>
    </row>
    <row r="83" spans="1:7" ht="12" customHeight="1" x14ac:dyDescent="0.2">
      <c r="A83" s="4" t="s">
        <v>958</v>
      </c>
      <c r="B83" s="4" t="s">
        <v>959</v>
      </c>
      <c r="C83" s="1101" t="s">
        <v>232</v>
      </c>
      <c r="D83" s="4">
        <v>671</v>
      </c>
      <c r="E83" s="4">
        <v>671</v>
      </c>
      <c r="F83" s="4">
        <v>671</v>
      </c>
      <c r="G83" s="4">
        <v>671</v>
      </c>
    </row>
    <row r="84" spans="1:7" ht="12" customHeight="1" x14ac:dyDescent="0.2">
      <c r="A84" s="1223"/>
      <c r="B84" s="1223"/>
      <c r="C84" s="1223"/>
      <c r="D84" s="1223"/>
      <c r="E84" s="1223"/>
      <c r="F84" s="1223"/>
      <c r="G84" s="1223"/>
    </row>
    <row r="85" spans="1:7" ht="12" customHeight="1" x14ac:dyDescent="0.2">
      <c r="A85" s="1148" t="s">
        <v>1020</v>
      </c>
    </row>
    <row r="86" spans="1:7" ht="12" customHeight="1" x14ac:dyDescent="0.2">
      <c r="A86" s="1129" t="s">
        <v>935</v>
      </c>
      <c r="B86" s="1123" t="s">
        <v>1072</v>
      </c>
      <c r="C86" s="1130">
        <v>45291</v>
      </c>
      <c r="D86" s="1134">
        <v>14100</v>
      </c>
      <c r="E86" s="1134"/>
      <c r="F86" s="1134"/>
      <c r="G86" s="1134"/>
    </row>
    <row r="87" spans="1:7" ht="12" customHeight="1" x14ac:dyDescent="0.2">
      <c r="A87" s="1223"/>
      <c r="B87" s="1223"/>
      <c r="C87" s="1223"/>
      <c r="D87" s="1223"/>
      <c r="E87" s="1223"/>
      <c r="F87" s="1223"/>
      <c r="G87" s="1223"/>
    </row>
    <row r="88" spans="1:7" ht="12" customHeight="1" x14ac:dyDescent="0.2">
      <c r="A88" s="1148" t="s">
        <v>616</v>
      </c>
    </row>
    <row r="89" spans="1:7" ht="12" customHeight="1" x14ac:dyDescent="0.2">
      <c r="A89" s="1132" t="s">
        <v>936</v>
      </c>
      <c r="B89" s="1132" t="s">
        <v>937</v>
      </c>
      <c r="C89" s="1133" t="s">
        <v>232</v>
      </c>
      <c r="D89" s="1132">
        <v>100</v>
      </c>
      <c r="E89" s="1132">
        <v>100</v>
      </c>
      <c r="F89" s="1132">
        <v>100</v>
      </c>
      <c r="G89" s="1132">
        <v>100</v>
      </c>
    </row>
    <row r="90" spans="1:7" ht="12" customHeight="1" x14ac:dyDescent="0.2">
      <c r="A90" s="1223"/>
      <c r="B90" s="1223"/>
      <c r="C90" s="1223"/>
      <c r="D90" s="1223"/>
      <c r="E90" s="1223"/>
      <c r="F90" s="1223"/>
      <c r="G90" s="1223"/>
    </row>
    <row r="91" spans="1:7" x14ac:dyDescent="0.2">
      <c r="A91" s="1229" t="s">
        <v>527</v>
      </c>
      <c r="B91" s="741"/>
      <c r="C91" s="741"/>
      <c r="D91" s="741"/>
      <c r="E91" s="741"/>
      <c r="F91" s="741"/>
      <c r="G91" s="741"/>
    </row>
    <row r="92" spans="1:7" ht="22.5" x14ac:dyDescent="0.2">
      <c r="A92" s="1157" t="s">
        <v>938</v>
      </c>
      <c r="B92" s="1153" t="s">
        <v>939</v>
      </c>
      <c r="C92" s="1230" t="s">
        <v>232</v>
      </c>
      <c r="D92" s="1141">
        <v>38</v>
      </c>
      <c r="E92" s="1141">
        <v>38</v>
      </c>
      <c r="F92" s="1141">
        <v>38</v>
      </c>
      <c r="G92" s="1141">
        <v>38</v>
      </c>
    </row>
    <row r="93" spans="1:7" ht="12" customHeight="1" x14ac:dyDescent="0.2">
      <c r="A93" s="1129">
        <v>42794</v>
      </c>
      <c r="B93" s="1129" t="s">
        <v>1039</v>
      </c>
      <c r="C93" s="1130" t="s">
        <v>232</v>
      </c>
      <c r="D93" s="1134">
        <v>212</v>
      </c>
      <c r="E93" s="1134">
        <v>212</v>
      </c>
      <c r="F93" s="1134">
        <v>212</v>
      </c>
      <c r="G93" s="1134">
        <v>212</v>
      </c>
    </row>
    <row r="94" spans="1:7" ht="12" customHeight="1" x14ac:dyDescent="0.2">
      <c r="A94" s="1223"/>
      <c r="B94" s="1223"/>
      <c r="C94" s="1223"/>
      <c r="D94" s="1223"/>
      <c r="E94" s="1223"/>
      <c r="F94" s="1223"/>
      <c r="G94" s="1223"/>
    </row>
    <row r="95" spans="1:7" ht="12" customHeight="1" x14ac:dyDescent="0.2">
      <c r="A95" s="1148" t="s">
        <v>615</v>
      </c>
    </row>
    <row r="96" spans="1:7" ht="12" customHeight="1" x14ac:dyDescent="0.2">
      <c r="A96" s="1146" t="s">
        <v>946</v>
      </c>
      <c r="B96" s="1123" t="s">
        <v>1073</v>
      </c>
      <c r="C96" s="1158" t="s">
        <v>232</v>
      </c>
      <c r="D96" s="1145">
        <v>4014</v>
      </c>
      <c r="E96" s="1145">
        <v>4014</v>
      </c>
      <c r="F96" s="1145">
        <v>4014</v>
      </c>
      <c r="G96" s="1145">
        <v>4014</v>
      </c>
    </row>
    <row r="97" spans="1:7" ht="12" customHeight="1" x14ac:dyDescent="0.2">
      <c r="A97" s="1223"/>
      <c r="B97" s="1223"/>
      <c r="C97" s="1223"/>
      <c r="D97" s="1223"/>
      <c r="E97" s="1223"/>
      <c r="F97" s="1223"/>
      <c r="G97" s="1223"/>
    </row>
    <row r="98" spans="1:7" ht="12" customHeight="1" x14ac:dyDescent="0.2">
      <c r="A98" s="1148" t="s">
        <v>1021</v>
      </c>
    </row>
    <row r="99" spans="1:7" ht="12" customHeight="1" x14ac:dyDescent="0.2">
      <c r="A99" s="1132" t="s">
        <v>948</v>
      </c>
      <c r="B99" s="1129" t="s">
        <v>949</v>
      </c>
      <c r="C99" s="1136">
        <v>46727</v>
      </c>
      <c r="D99" s="1134">
        <v>194474</v>
      </c>
      <c r="E99" s="1134">
        <v>194474</v>
      </c>
      <c r="F99" s="1134">
        <v>194474</v>
      </c>
      <c r="G99" s="1134">
        <v>194474</v>
      </c>
    </row>
    <row r="100" spans="1:7" ht="12" customHeight="1" x14ac:dyDescent="0.2">
      <c r="A100" s="1223"/>
      <c r="B100" s="1223"/>
      <c r="C100" s="1223"/>
      <c r="D100" s="1223"/>
      <c r="E100" s="1223"/>
      <c r="F100" s="1223"/>
      <c r="G100" s="1223"/>
    </row>
    <row r="101" spans="1:7" ht="12" customHeight="1" x14ac:dyDescent="0.2">
      <c r="A101" s="1148" t="s">
        <v>892</v>
      </c>
    </row>
    <row r="102" spans="1:7" ht="12" customHeight="1" x14ac:dyDescent="0.2">
      <c r="A102" s="4" t="s">
        <v>983</v>
      </c>
      <c r="B102" s="4" t="s">
        <v>984</v>
      </c>
      <c r="C102" s="1143">
        <v>46356</v>
      </c>
      <c r="D102" s="463">
        <v>67341</v>
      </c>
      <c r="E102" s="463">
        <v>65000</v>
      </c>
      <c r="F102" s="463">
        <v>65000</v>
      </c>
      <c r="G102" s="463">
        <v>65000</v>
      </c>
    </row>
    <row r="103" spans="1:7" ht="12" customHeight="1" x14ac:dyDescent="0.2">
      <c r="A103" s="1223"/>
      <c r="B103" s="1223"/>
      <c r="C103" s="1223"/>
      <c r="D103" s="1223"/>
      <c r="E103" s="1223"/>
      <c r="F103" s="1223"/>
      <c r="G103" s="1223"/>
    </row>
    <row r="104" spans="1:7" ht="12" customHeight="1" x14ac:dyDescent="0.2">
      <c r="A104" s="1148" t="s">
        <v>1018</v>
      </c>
    </row>
    <row r="105" spans="1:7" ht="12" customHeight="1" x14ac:dyDescent="0.2">
      <c r="A105" s="1115" t="s">
        <v>238</v>
      </c>
      <c r="B105" s="1116" t="s">
        <v>915</v>
      </c>
      <c r="C105" s="1118" t="s">
        <v>232</v>
      </c>
      <c r="D105" s="1117">
        <v>1600</v>
      </c>
      <c r="E105" s="1117">
        <v>1600</v>
      </c>
      <c r="F105" s="1117">
        <v>1600</v>
      </c>
      <c r="G105" s="1117">
        <v>1600</v>
      </c>
    </row>
    <row r="106" spans="1:7" ht="12" customHeight="1" x14ac:dyDescent="0.2">
      <c r="B106" s="4" t="s">
        <v>980</v>
      </c>
      <c r="D106" s="463">
        <v>15240</v>
      </c>
      <c r="E106" s="463">
        <v>15240</v>
      </c>
      <c r="F106" s="463">
        <v>15240</v>
      </c>
      <c r="G106" s="463">
        <v>15240</v>
      </c>
    </row>
    <row r="107" spans="1:7" ht="12" customHeight="1" x14ac:dyDescent="0.2">
      <c r="B107" s="4" t="s">
        <v>1080</v>
      </c>
      <c r="D107" s="463">
        <v>24500</v>
      </c>
      <c r="E107" s="463">
        <v>24500</v>
      </c>
      <c r="F107" s="463">
        <v>24500</v>
      </c>
      <c r="G107" s="463">
        <v>24500</v>
      </c>
    </row>
    <row r="108" spans="1:7" ht="12" customHeight="1" x14ac:dyDescent="0.2">
      <c r="A108" s="1223"/>
      <c r="B108" s="1223"/>
      <c r="C108" s="1223"/>
      <c r="D108" s="1223"/>
      <c r="E108" s="1223"/>
      <c r="F108" s="1223"/>
      <c r="G108" s="1223"/>
    </row>
    <row r="109" spans="1:7" ht="12" customHeight="1" x14ac:dyDescent="0.2">
      <c r="A109" s="1148" t="s">
        <v>1022</v>
      </c>
    </row>
    <row r="110" spans="1:7" ht="22.5" x14ac:dyDescent="0.2">
      <c r="A110" s="1146" t="s">
        <v>942</v>
      </c>
      <c r="B110" s="1123" t="s">
        <v>943</v>
      </c>
      <c r="C110" s="1147">
        <v>45291</v>
      </c>
      <c r="D110" s="1145">
        <v>46500</v>
      </c>
      <c r="E110" s="1145"/>
      <c r="F110" s="1145"/>
      <c r="G110" s="1145"/>
    </row>
    <row r="111" spans="1:7" ht="22.5" x14ac:dyDescent="0.2">
      <c r="A111" s="741" t="s">
        <v>988</v>
      </c>
      <c r="B111" s="1159" t="s">
        <v>989</v>
      </c>
      <c r="C111" s="1160" t="s">
        <v>232</v>
      </c>
      <c r="D111" s="467">
        <v>26983</v>
      </c>
      <c r="E111" s="467">
        <v>26983</v>
      </c>
      <c r="F111" s="467">
        <v>26983</v>
      </c>
      <c r="G111" s="467">
        <v>26983</v>
      </c>
    </row>
    <row r="112" spans="1:7" x14ac:dyDescent="0.2">
      <c r="A112" s="1148" t="s">
        <v>396</v>
      </c>
      <c r="D112" s="1161">
        <f>SUM(D14:D111)</f>
        <v>614770</v>
      </c>
      <c r="E112" s="1161">
        <f t="shared" ref="E112:G112" si="0">SUM(E14:E111)</f>
        <v>524868</v>
      </c>
      <c r="F112" s="1161">
        <f t="shared" si="0"/>
        <v>471639</v>
      </c>
      <c r="G112" s="1161">
        <f t="shared" si="0"/>
        <v>471639</v>
      </c>
    </row>
    <row r="113" spans="1:16" s="741" customFormat="1" x14ac:dyDescent="0.2">
      <c r="B113" s="1159"/>
      <c r="C113" s="1160"/>
      <c r="D113" s="467"/>
      <c r="E113" s="467"/>
      <c r="F113" s="467"/>
      <c r="G113" s="467"/>
      <c r="I113" s="1190"/>
      <c r="J113" s="1190"/>
      <c r="K113" s="1190"/>
      <c r="L113" s="1190"/>
      <c r="M113" s="1190"/>
      <c r="N113" s="1190"/>
      <c r="O113" s="1190"/>
      <c r="P113" s="1190"/>
    </row>
    <row r="114" spans="1:16" x14ac:dyDescent="0.2">
      <c r="A114" s="1148"/>
      <c r="D114" s="1161"/>
      <c r="E114" s="1161"/>
      <c r="F114" s="1161"/>
      <c r="G114" s="1161"/>
    </row>
  </sheetData>
  <mergeCells count="8">
    <mergeCell ref="A9:A10"/>
    <mergeCell ref="B9:B10"/>
    <mergeCell ref="C9:C10"/>
    <mergeCell ref="A6:G6"/>
    <mergeCell ref="A1:H1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  <pageSetUpPr fitToPage="1"/>
  </sheetPr>
  <dimension ref="A2:I32"/>
  <sheetViews>
    <sheetView topLeftCell="A10" workbookViewId="0">
      <selection activeCell="D35" sqref="D35"/>
    </sheetView>
  </sheetViews>
  <sheetFormatPr defaultColWidth="9.140625" defaultRowHeight="20.100000000000001" customHeight="1" x14ac:dyDescent="0.25"/>
  <cols>
    <col min="1" max="1" width="5.5703125" style="177" customWidth="1"/>
    <col min="2" max="2" width="74.5703125" style="177" customWidth="1"/>
    <col min="3" max="3" width="13.5703125" style="177" customWidth="1"/>
    <col min="4" max="4" width="9.140625" style="165"/>
    <col min="5" max="16384" width="9.140625" style="166"/>
  </cols>
  <sheetData>
    <row r="2" spans="1:9" ht="32.25" customHeight="1" x14ac:dyDescent="0.25">
      <c r="A2" s="1489" t="s">
        <v>1150</v>
      </c>
      <c r="B2" s="1489"/>
      <c r="C2" s="1489"/>
      <c r="D2" s="700"/>
      <c r="E2" s="700"/>
      <c r="F2" s="700"/>
      <c r="G2" s="700"/>
      <c r="H2" s="700"/>
      <c r="I2" s="700"/>
    </row>
    <row r="3" spans="1:9" ht="20.100000000000001" customHeight="1" x14ac:dyDescent="0.25">
      <c r="A3" s="166"/>
      <c r="B3" s="195"/>
      <c r="C3" s="195"/>
    </row>
    <row r="4" spans="1:9" ht="20.100000000000001" customHeight="1" x14ac:dyDescent="0.25">
      <c r="A4" s="166"/>
      <c r="B4" s="1516" t="s">
        <v>73</v>
      </c>
      <c r="C4" s="1516"/>
    </row>
    <row r="5" spans="1:9" ht="20.100000000000001" customHeight="1" x14ac:dyDescent="0.25">
      <c r="A5" s="166"/>
      <c r="B5" s="1516" t="s">
        <v>1085</v>
      </c>
      <c r="C5" s="1516"/>
    </row>
    <row r="6" spans="1:9" ht="20.100000000000001" customHeight="1" x14ac:dyDescent="0.25">
      <c r="A6" s="166"/>
      <c r="B6" s="1516" t="s">
        <v>588</v>
      </c>
      <c r="C6" s="1516"/>
    </row>
    <row r="7" spans="1:9" s="168" customFormat="1" ht="20.100000000000001" customHeight="1" x14ac:dyDescent="0.25">
      <c r="B7" s="1516"/>
      <c r="C7" s="1516"/>
      <c r="D7" s="167"/>
    </row>
    <row r="8" spans="1:9" s="168" customFormat="1" ht="20.100000000000001" customHeight="1" x14ac:dyDescent="0.25">
      <c r="B8" s="196"/>
      <c r="C8" s="196"/>
      <c r="D8" s="167"/>
    </row>
    <row r="9" spans="1:9" s="170" customFormat="1" ht="20.100000000000001" customHeight="1" x14ac:dyDescent="0.25">
      <c r="B9" s="197"/>
      <c r="C9" s="198" t="s">
        <v>222</v>
      </c>
      <c r="D9" s="169"/>
    </row>
    <row r="10" spans="1:9" ht="20.100000000000001" customHeight="1" x14ac:dyDescent="0.25">
      <c r="A10" s="1515" t="s">
        <v>292</v>
      </c>
      <c r="B10" s="199" t="s">
        <v>54</v>
      </c>
      <c r="C10" s="199" t="s">
        <v>55</v>
      </c>
    </row>
    <row r="11" spans="1:9" s="170" customFormat="1" ht="30.75" customHeight="1" x14ac:dyDescent="0.25">
      <c r="A11" s="1515"/>
      <c r="B11" s="200" t="s">
        <v>78</v>
      </c>
      <c r="C11" s="200" t="s">
        <v>244</v>
      </c>
      <c r="D11" s="169"/>
    </row>
    <row r="12" spans="1:9" ht="22.5" customHeight="1" x14ac:dyDescent="0.25">
      <c r="A12" s="201"/>
      <c r="B12" s="168" t="s">
        <v>589</v>
      </c>
      <c r="C12" s="166"/>
    </row>
    <row r="13" spans="1:9" ht="69" customHeight="1" x14ac:dyDescent="0.25">
      <c r="A13" s="202" t="s">
        <v>302</v>
      </c>
      <c r="B13" s="402" t="s">
        <v>1105</v>
      </c>
      <c r="C13" s="727">
        <v>189471</v>
      </c>
    </row>
    <row r="14" spans="1:9" ht="20.100000000000001" customHeight="1" x14ac:dyDescent="0.25">
      <c r="A14" s="201"/>
      <c r="B14" s="166"/>
      <c r="C14" s="280"/>
    </row>
    <row r="15" spans="1:9" ht="35.25" customHeight="1" x14ac:dyDescent="0.25">
      <c r="A15" s="202" t="s">
        <v>310</v>
      </c>
      <c r="B15" s="1514" t="s">
        <v>1106</v>
      </c>
      <c r="C15" s="727">
        <v>835</v>
      </c>
    </row>
    <row r="16" spans="1:9" ht="29.25" customHeight="1" x14ac:dyDescent="0.25">
      <c r="A16" s="201"/>
      <c r="B16" s="1514"/>
      <c r="C16" s="280"/>
    </row>
    <row r="17" spans="1:4" ht="19.5" customHeight="1" x14ac:dyDescent="0.25">
      <c r="A17" s="201"/>
      <c r="B17" s="203"/>
      <c r="C17" s="280"/>
    </row>
    <row r="18" spans="1:4" ht="36" customHeight="1" x14ac:dyDescent="0.25">
      <c r="A18" s="202" t="s">
        <v>311</v>
      </c>
      <c r="B18" s="203" t="s">
        <v>594</v>
      </c>
      <c r="C18" s="728">
        <v>0</v>
      </c>
    </row>
    <row r="19" spans="1:4" ht="20.100000000000001" customHeight="1" x14ac:dyDescent="0.25">
      <c r="A19" s="201"/>
      <c r="B19" s="204"/>
      <c r="C19" s="280"/>
    </row>
    <row r="20" spans="1:4" s="168" customFormat="1" ht="20.100000000000001" customHeight="1" x14ac:dyDescent="0.25">
      <c r="A20" s="201"/>
      <c r="B20" s="168" t="s">
        <v>592</v>
      </c>
      <c r="C20" s="729">
        <f>SUM(C13:C19)</f>
        <v>190306</v>
      </c>
      <c r="D20" s="167"/>
    </row>
    <row r="21" spans="1:4" ht="20.100000000000001" customHeight="1" x14ac:dyDescent="0.25">
      <c r="A21" s="166"/>
      <c r="B21" s="166"/>
      <c r="C21" s="280"/>
    </row>
    <row r="22" spans="1:4" ht="20.100000000000001" customHeight="1" x14ac:dyDescent="0.25">
      <c r="C22" s="178"/>
    </row>
    <row r="23" spans="1:4" ht="20.100000000000001" customHeight="1" x14ac:dyDescent="0.25">
      <c r="B23" s="168" t="s">
        <v>587</v>
      </c>
      <c r="C23" s="280"/>
    </row>
    <row r="24" spans="1:4" ht="20.100000000000001" customHeight="1" x14ac:dyDescent="0.25">
      <c r="B24" s="166" t="s">
        <v>590</v>
      </c>
      <c r="C24" s="1247">
        <v>1640</v>
      </c>
      <c r="D24" s="280" t="s">
        <v>1107</v>
      </c>
    </row>
    <row r="25" spans="1:4" ht="20.100000000000001" customHeight="1" x14ac:dyDescent="0.25">
      <c r="B25" s="166"/>
      <c r="C25" s="1247"/>
      <c r="D25" s="280"/>
    </row>
    <row r="26" spans="1:4" ht="33" customHeight="1" x14ac:dyDescent="0.25">
      <c r="B26" s="203" t="s">
        <v>633</v>
      </c>
      <c r="C26" s="1247">
        <v>11048</v>
      </c>
      <c r="D26" s="280" t="s">
        <v>1108</v>
      </c>
    </row>
    <row r="27" spans="1:4" ht="21" customHeight="1" x14ac:dyDescent="0.25">
      <c r="B27" s="203"/>
      <c r="C27" s="1247"/>
    </row>
    <row r="28" spans="1:4" ht="32.25" customHeight="1" x14ac:dyDescent="0.25">
      <c r="B28" s="203" t="s">
        <v>634</v>
      </c>
      <c r="C28" s="1247">
        <v>77</v>
      </c>
      <c r="D28" s="165" t="s">
        <v>1109</v>
      </c>
    </row>
    <row r="29" spans="1:4" ht="33" customHeight="1" x14ac:dyDescent="0.25">
      <c r="B29" s="203"/>
      <c r="C29" s="166"/>
    </row>
    <row r="30" spans="1:4" ht="20.100000000000001" customHeight="1" x14ac:dyDescent="0.25">
      <c r="B30" s="168" t="s">
        <v>591</v>
      </c>
      <c r="C30" s="729">
        <f>SUM(C24:C28)</f>
        <v>12765</v>
      </c>
    </row>
    <row r="31" spans="1:4" ht="20.100000000000001" customHeight="1" x14ac:dyDescent="0.25">
      <c r="B31" s="166"/>
      <c r="C31" s="166"/>
    </row>
    <row r="32" spans="1:4" ht="20.100000000000001" customHeight="1" x14ac:dyDescent="0.25">
      <c r="B32" s="168" t="s">
        <v>593</v>
      </c>
      <c r="C32" s="729">
        <f>C20+C30</f>
        <v>203071</v>
      </c>
    </row>
  </sheetData>
  <mergeCells count="7">
    <mergeCell ref="B15:B16"/>
    <mergeCell ref="A2:C2"/>
    <mergeCell ref="A10:A11"/>
    <mergeCell ref="B4:C4"/>
    <mergeCell ref="B5:C5"/>
    <mergeCell ref="B6:C6"/>
    <mergeCell ref="B7:C7"/>
  </mergeCells>
  <phoneticPr fontId="80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R48"/>
  <sheetViews>
    <sheetView zoomScale="120" workbookViewId="0">
      <selection sqref="A1:E1"/>
    </sheetView>
  </sheetViews>
  <sheetFormatPr defaultColWidth="9.140625" defaultRowHeight="11.25" x14ac:dyDescent="0.2"/>
  <cols>
    <col min="1" max="1" width="4.85546875" style="78" customWidth="1"/>
    <col min="2" max="2" width="48.42578125" style="78" customWidth="1"/>
    <col min="3" max="3" width="12" style="79" customWidth="1"/>
    <col min="4" max="4" width="41.7109375" style="79" customWidth="1"/>
    <col min="5" max="5" width="16" style="79" customWidth="1"/>
    <col min="6" max="18" width="9.140625" style="78"/>
    <col min="19" max="16384" width="9.140625" style="5"/>
  </cols>
  <sheetData>
    <row r="1" spans="1:18" ht="12.75" customHeight="1" x14ac:dyDescent="0.2">
      <c r="A1" s="1262" t="s">
        <v>1129</v>
      </c>
      <c r="B1" s="1262"/>
      <c r="C1" s="1262"/>
      <c r="D1" s="1262"/>
      <c r="E1" s="1262"/>
    </row>
    <row r="2" spans="1:18" x14ac:dyDescent="0.2">
      <c r="B2" s="239"/>
      <c r="E2" s="80"/>
    </row>
    <row r="3" spans="1:18" s="60" customFormat="1" x14ac:dyDescent="0.2">
      <c r="A3" s="81"/>
      <c r="B3" s="1263" t="s">
        <v>51</v>
      </c>
      <c r="C3" s="1263"/>
      <c r="D3" s="1263"/>
      <c r="E3" s="1263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4" spans="1:18" s="60" customFormat="1" x14ac:dyDescent="0.2">
      <c r="A4" s="81"/>
      <c r="B4" s="1263" t="s">
        <v>1096</v>
      </c>
      <c r="C4" s="1263"/>
      <c r="D4" s="1263"/>
      <c r="E4" s="1263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</row>
    <row r="5" spans="1:18" s="60" customFormat="1" ht="12.75" customHeight="1" x14ac:dyDescent="0.2">
      <c r="A5" s="1264" t="s">
        <v>212</v>
      </c>
      <c r="B5" s="1264"/>
      <c r="C5" s="1283"/>
      <c r="D5" s="1283"/>
      <c r="E5" s="1283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</row>
    <row r="6" spans="1:18" s="60" customFormat="1" ht="12.75" customHeight="1" x14ac:dyDescent="0.2">
      <c r="A6" s="1284" t="s">
        <v>53</v>
      </c>
      <c r="B6" s="1267" t="s">
        <v>54</v>
      </c>
      <c r="C6" s="1287" t="s">
        <v>55</v>
      </c>
      <c r="D6" s="1289" t="s">
        <v>56</v>
      </c>
      <c r="E6" s="1290" t="s">
        <v>57</v>
      </c>
      <c r="F6" s="81"/>
      <c r="G6" s="81"/>
      <c r="H6" s="81"/>
      <c r="I6" s="81"/>
      <c r="J6" s="81"/>
      <c r="K6" s="81"/>
      <c r="L6" s="81"/>
    </row>
    <row r="7" spans="1:18" s="60" customFormat="1" ht="12.75" customHeight="1" x14ac:dyDescent="0.2">
      <c r="A7" s="1285"/>
      <c r="B7" s="1267"/>
      <c r="C7" s="1288"/>
      <c r="D7" s="1289"/>
      <c r="E7" s="1290"/>
      <c r="F7" s="81"/>
      <c r="G7" s="81"/>
      <c r="H7" s="81"/>
      <c r="I7" s="81"/>
    </row>
    <row r="8" spans="1:18" s="61" customFormat="1" ht="36.6" customHeight="1" x14ac:dyDescent="0.2">
      <c r="A8" s="1286"/>
      <c r="B8" s="82" t="s">
        <v>58</v>
      </c>
      <c r="C8" s="832" t="s">
        <v>61</v>
      </c>
      <c r="D8" s="1008" t="s">
        <v>62</v>
      </c>
      <c r="E8" s="831" t="s">
        <v>61</v>
      </c>
      <c r="F8" s="244"/>
      <c r="G8" s="105"/>
      <c r="H8" s="105"/>
      <c r="I8" s="105"/>
    </row>
    <row r="9" spans="1:18" ht="11.45" customHeight="1" x14ac:dyDescent="0.2">
      <c r="A9" s="803">
        <v>1</v>
      </c>
      <c r="B9" s="86" t="s">
        <v>22</v>
      </c>
      <c r="C9" s="87"/>
      <c r="D9" s="69" t="s">
        <v>23</v>
      </c>
      <c r="E9" s="192"/>
      <c r="F9" s="104"/>
      <c r="J9" s="5"/>
      <c r="K9" s="5"/>
      <c r="L9" s="5"/>
      <c r="M9" s="5"/>
      <c r="N9" s="5"/>
      <c r="O9" s="5"/>
      <c r="P9" s="5"/>
      <c r="Q9" s="5"/>
      <c r="R9" s="5"/>
    </row>
    <row r="10" spans="1:18" x14ac:dyDescent="0.2">
      <c r="A10" s="804">
        <f t="shared" ref="A10:A46" si="0">A9+1</f>
        <v>2</v>
      </c>
      <c r="B10" s="88"/>
      <c r="C10" s="59"/>
      <c r="D10" s="70"/>
      <c r="E10" s="186"/>
      <c r="F10" s="104"/>
      <c r="J10" s="5"/>
      <c r="K10" s="5"/>
      <c r="L10" s="5"/>
      <c r="M10" s="5"/>
      <c r="N10" s="5"/>
      <c r="O10" s="5"/>
      <c r="P10" s="5"/>
      <c r="Q10" s="5"/>
      <c r="R10" s="5"/>
    </row>
    <row r="11" spans="1:18" x14ac:dyDescent="0.2">
      <c r="A11" s="804">
        <f t="shared" si="0"/>
        <v>3</v>
      </c>
      <c r="B11" s="88" t="s">
        <v>35</v>
      </c>
      <c r="C11" s="58">
        <f>Össz.önkor.mérleg.!C14</f>
        <v>0</v>
      </c>
      <c r="D11" s="71" t="s">
        <v>32</v>
      </c>
      <c r="E11" s="188"/>
      <c r="F11" s="104"/>
      <c r="J11" s="5"/>
      <c r="K11" s="5"/>
      <c r="L11" s="5"/>
      <c r="M11" s="5"/>
      <c r="N11" s="5"/>
      <c r="O11" s="5"/>
      <c r="P11" s="5"/>
      <c r="Q11" s="5"/>
      <c r="R11" s="5"/>
    </row>
    <row r="12" spans="1:18" x14ac:dyDescent="0.2">
      <c r="A12" s="804">
        <f t="shared" si="0"/>
        <v>4</v>
      </c>
      <c r="B12" s="88" t="s">
        <v>566</v>
      </c>
      <c r="C12" s="58">
        <f>Össz.önkor.mérleg.!C15</f>
        <v>0</v>
      </c>
      <c r="D12" s="71"/>
      <c r="E12" s="188"/>
      <c r="F12" s="104"/>
      <c r="J12" s="5"/>
      <c r="K12" s="5"/>
      <c r="L12" s="5"/>
      <c r="M12" s="5"/>
      <c r="N12" s="5"/>
      <c r="O12" s="5"/>
      <c r="P12" s="5"/>
      <c r="Q12" s="5"/>
      <c r="R12" s="5"/>
    </row>
    <row r="13" spans="1:18" x14ac:dyDescent="0.2">
      <c r="A13" s="804">
        <f t="shared" si="0"/>
        <v>5</v>
      </c>
      <c r="B13" s="374" t="s">
        <v>749</v>
      </c>
      <c r="C13" s="58">
        <f>Össz.önkor.mérleg.!C16</f>
        <v>3591</v>
      </c>
      <c r="D13" s="71"/>
      <c r="E13" s="188"/>
      <c r="F13" s="104"/>
      <c r="J13" s="5"/>
      <c r="K13" s="5"/>
      <c r="L13" s="5"/>
      <c r="M13" s="5"/>
      <c r="N13" s="5"/>
      <c r="O13" s="5"/>
      <c r="P13" s="5"/>
      <c r="Q13" s="5"/>
      <c r="R13" s="5"/>
    </row>
    <row r="14" spans="1:18" x14ac:dyDescent="0.2">
      <c r="A14" s="804">
        <f t="shared" si="0"/>
        <v>6</v>
      </c>
      <c r="B14" s="78" t="s">
        <v>432</v>
      </c>
      <c r="C14" s="89">
        <f>'pü.mérleg Önkorm.'!C22</f>
        <v>633</v>
      </c>
      <c r="D14" s="70" t="s">
        <v>427</v>
      </c>
      <c r="E14" s="188">
        <f>Össz.önkor.mérleg.!E27</f>
        <v>1270817</v>
      </c>
      <c r="F14" s="104"/>
      <c r="J14" s="5"/>
      <c r="K14" s="5"/>
      <c r="L14" s="5"/>
      <c r="M14" s="5"/>
      <c r="N14" s="5"/>
      <c r="O14" s="5"/>
      <c r="P14" s="5"/>
      <c r="Q14" s="5"/>
      <c r="R14" s="5"/>
    </row>
    <row r="15" spans="1:18" ht="12" customHeight="1" x14ac:dyDescent="0.2">
      <c r="A15" s="804">
        <f t="shared" si="0"/>
        <v>7</v>
      </c>
      <c r="B15" s="78" t="s">
        <v>40</v>
      </c>
      <c r="C15" s="89"/>
      <c r="D15" s="70" t="s">
        <v>29</v>
      </c>
      <c r="E15" s="188">
        <f>Össz.önkor.mérleg.!E28</f>
        <v>5715</v>
      </c>
      <c r="F15" s="104"/>
      <c r="J15" s="5"/>
      <c r="K15" s="5"/>
      <c r="L15" s="5"/>
      <c r="M15" s="5"/>
      <c r="N15" s="5"/>
      <c r="O15" s="5"/>
      <c r="P15" s="5"/>
      <c r="Q15" s="5"/>
      <c r="R15" s="5"/>
    </row>
    <row r="16" spans="1:18" x14ac:dyDescent="0.2">
      <c r="A16" s="804">
        <f t="shared" si="0"/>
        <v>8</v>
      </c>
      <c r="B16" s="88" t="s">
        <v>41</v>
      </c>
      <c r="C16" s="58">
        <f>'pü.mérleg Önkorm.'!C24</f>
        <v>633</v>
      </c>
      <c r="D16" s="70" t="s">
        <v>30</v>
      </c>
      <c r="E16" s="188"/>
      <c r="F16" s="104"/>
      <c r="J16" s="5"/>
      <c r="K16" s="5"/>
      <c r="L16" s="5"/>
      <c r="M16" s="5"/>
      <c r="N16" s="5"/>
      <c r="O16" s="5"/>
      <c r="P16" s="5"/>
      <c r="Q16" s="5"/>
      <c r="R16" s="5"/>
    </row>
    <row r="17" spans="1:18" x14ac:dyDescent="0.2">
      <c r="A17" s="804">
        <f t="shared" si="0"/>
        <v>9</v>
      </c>
      <c r="B17" s="88" t="s">
        <v>42</v>
      </c>
      <c r="C17" s="58">
        <f>Össz.önkor.mérleg.!C25</f>
        <v>0</v>
      </c>
      <c r="D17" s="70" t="s">
        <v>271</v>
      </c>
      <c r="E17" s="90">
        <f>Össz.önkor.mérleg.!E30</f>
        <v>0</v>
      </c>
      <c r="F17" s="104"/>
      <c r="J17" s="5"/>
      <c r="K17" s="5"/>
      <c r="L17" s="5"/>
      <c r="M17" s="5"/>
      <c r="N17" s="5"/>
      <c r="O17" s="5"/>
      <c r="P17" s="5"/>
      <c r="Q17" s="5"/>
      <c r="R17" s="5"/>
    </row>
    <row r="18" spans="1:18" x14ac:dyDescent="0.2">
      <c r="A18" s="804">
        <f t="shared" si="0"/>
        <v>10</v>
      </c>
      <c r="B18" s="88"/>
      <c r="C18" s="58"/>
      <c r="D18" s="70" t="s">
        <v>575</v>
      </c>
      <c r="E18" s="90">
        <f>Össz.önkor.mérleg.!E31</f>
        <v>0</v>
      </c>
      <c r="F18" s="104"/>
      <c r="J18" s="5"/>
      <c r="K18" s="5"/>
      <c r="L18" s="5"/>
      <c r="M18" s="5"/>
      <c r="N18" s="5"/>
      <c r="O18" s="5"/>
      <c r="P18" s="5"/>
      <c r="Q18" s="5"/>
      <c r="R18" s="5"/>
    </row>
    <row r="19" spans="1:18" x14ac:dyDescent="0.2">
      <c r="A19" s="804">
        <f t="shared" si="0"/>
        <v>11</v>
      </c>
      <c r="B19" s="57" t="s">
        <v>43</v>
      </c>
      <c r="C19" s="58">
        <f>Össz.önkor.mérleg.!C26</f>
        <v>0</v>
      </c>
      <c r="D19" s="70" t="s">
        <v>576</v>
      </c>
      <c r="E19" s="188">
        <f>Össz.önkor.mérleg.!E32</f>
        <v>642</v>
      </c>
      <c r="F19" s="104"/>
      <c r="J19" s="5"/>
      <c r="K19" s="5"/>
      <c r="L19" s="5"/>
      <c r="M19" s="5"/>
      <c r="N19" s="5"/>
      <c r="O19" s="5"/>
      <c r="P19" s="5"/>
      <c r="Q19" s="5"/>
      <c r="R19" s="5"/>
    </row>
    <row r="20" spans="1:18" x14ac:dyDescent="0.2">
      <c r="A20" s="804">
        <f t="shared" si="0"/>
        <v>12</v>
      </c>
      <c r="B20" s="88" t="s">
        <v>44</v>
      </c>
      <c r="C20" s="58"/>
      <c r="D20" s="70" t="s">
        <v>577</v>
      </c>
      <c r="E20" s="188">
        <f>Össz.önkor.mérleg.!E33</f>
        <v>0</v>
      </c>
      <c r="F20" s="104"/>
      <c r="J20" s="5"/>
      <c r="K20" s="5"/>
      <c r="L20" s="5"/>
      <c r="M20" s="5"/>
      <c r="N20" s="5"/>
      <c r="O20" s="5"/>
      <c r="P20" s="5"/>
      <c r="Q20" s="5"/>
      <c r="R20" s="5"/>
    </row>
    <row r="21" spans="1:18" x14ac:dyDescent="0.2">
      <c r="A21" s="804">
        <f t="shared" si="0"/>
        <v>13</v>
      </c>
      <c r="B21" s="88"/>
      <c r="C21" s="59"/>
      <c r="D21" s="97" t="s">
        <v>65</v>
      </c>
      <c r="E21" s="190">
        <f>SUM(E14:E20)</f>
        <v>1277174</v>
      </c>
      <c r="F21" s="104"/>
      <c r="J21" s="5"/>
      <c r="K21" s="5"/>
      <c r="L21" s="5"/>
      <c r="M21" s="5"/>
      <c r="N21" s="5"/>
      <c r="O21" s="5"/>
      <c r="P21" s="5"/>
      <c r="Q21" s="5"/>
      <c r="R21" s="5"/>
    </row>
    <row r="22" spans="1:18" x14ac:dyDescent="0.2">
      <c r="A22" s="804">
        <f t="shared" si="0"/>
        <v>14</v>
      </c>
      <c r="B22" s="78" t="s">
        <v>433</v>
      </c>
      <c r="C22" s="59">
        <f>Össz.önkor.mérleg.!C30</f>
        <v>2246</v>
      </c>
      <c r="D22" s="70"/>
      <c r="E22" s="186"/>
      <c r="F22" s="104"/>
      <c r="J22" s="5"/>
      <c r="K22" s="5"/>
      <c r="L22" s="5"/>
      <c r="M22" s="5"/>
      <c r="N22" s="5"/>
      <c r="O22" s="5"/>
      <c r="P22" s="5"/>
      <c r="Q22" s="5"/>
      <c r="R22" s="5"/>
    </row>
    <row r="23" spans="1:18" s="62" customFormat="1" x14ac:dyDescent="0.2">
      <c r="A23" s="804">
        <f t="shared" si="0"/>
        <v>15</v>
      </c>
      <c r="B23" s="78"/>
      <c r="C23" s="59"/>
      <c r="D23" s="92"/>
      <c r="E23" s="188"/>
      <c r="F23" s="226"/>
      <c r="G23" s="106"/>
      <c r="H23" s="106"/>
      <c r="I23" s="106"/>
    </row>
    <row r="24" spans="1:18" s="62" customFormat="1" x14ac:dyDescent="0.2">
      <c r="A24" s="804">
        <f t="shared" si="0"/>
        <v>16</v>
      </c>
      <c r="B24" s="95"/>
      <c r="C24" s="89"/>
      <c r="D24" s="92"/>
      <c r="E24" s="188"/>
      <c r="F24" s="226"/>
      <c r="G24" s="106"/>
      <c r="H24" s="106"/>
      <c r="I24" s="106"/>
    </row>
    <row r="25" spans="1:18" x14ac:dyDescent="0.2">
      <c r="A25" s="804">
        <f t="shared" si="0"/>
        <v>17</v>
      </c>
      <c r="B25" s="96" t="s">
        <v>64</v>
      </c>
      <c r="C25" s="63">
        <f t="shared" ref="C25" si="1">C12+C13+C16+C17+C19+C20+C22</f>
        <v>6470</v>
      </c>
      <c r="D25" s="93"/>
      <c r="E25" s="187"/>
      <c r="F25" s="104"/>
      <c r="J25" s="5"/>
      <c r="K25" s="5"/>
      <c r="L25" s="5"/>
      <c r="M25" s="5"/>
      <c r="N25" s="5"/>
      <c r="O25" s="5"/>
      <c r="P25" s="5"/>
      <c r="Q25" s="5"/>
      <c r="R25" s="5"/>
    </row>
    <row r="26" spans="1:18" x14ac:dyDescent="0.2">
      <c r="A26" s="804">
        <f t="shared" si="0"/>
        <v>18</v>
      </c>
      <c r="B26" s="98" t="s">
        <v>48</v>
      </c>
      <c r="C26" s="94">
        <f>SUM(C24:C25)</f>
        <v>6470</v>
      </c>
      <c r="D26" s="99" t="s">
        <v>66</v>
      </c>
      <c r="E26" s="191">
        <f>E25+E21</f>
        <v>1277174</v>
      </c>
      <c r="F26" s="104"/>
      <c r="J26" s="5"/>
      <c r="K26" s="5"/>
      <c r="L26" s="5"/>
      <c r="M26" s="5"/>
      <c r="N26" s="5"/>
      <c r="O26" s="5"/>
      <c r="P26" s="5"/>
      <c r="Q26" s="5"/>
      <c r="R26" s="5"/>
    </row>
    <row r="27" spans="1:18" x14ac:dyDescent="0.2">
      <c r="A27" s="804">
        <f t="shared" si="0"/>
        <v>19</v>
      </c>
      <c r="B27" s="100"/>
      <c r="C27" s="90"/>
      <c r="D27" s="92"/>
      <c r="E27" s="188"/>
      <c r="F27" s="104"/>
      <c r="J27" s="5"/>
      <c r="K27" s="5"/>
      <c r="L27" s="5"/>
      <c r="M27" s="5"/>
      <c r="N27" s="5"/>
      <c r="O27" s="5"/>
      <c r="P27" s="5"/>
      <c r="Q27" s="5"/>
      <c r="R27" s="5"/>
    </row>
    <row r="28" spans="1:18" x14ac:dyDescent="0.2">
      <c r="A28" s="804">
        <f t="shared" si="0"/>
        <v>20</v>
      </c>
      <c r="B28" s="98" t="s">
        <v>434</v>
      </c>
      <c r="C28" s="243">
        <f>C26-E26</f>
        <v>-1270704</v>
      </c>
      <c r="D28" s="92"/>
      <c r="E28" s="188"/>
      <c r="F28" s="104"/>
      <c r="J28" s="5"/>
      <c r="K28" s="5"/>
      <c r="L28" s="5"/>
      <c r="M28" s="5"/>
      <c r="N28" s="5"/>
      <c r="O28" s="5"/>
      <c r="P28" s="5"/>
      <c r="Q28" s="5"/>
      <c r="R28" s="5"/>
    </row>
    <row r="29" spans="1:18" ht="16.5" customHeight="1" x14ac:dyDescent="0.2">
      <c r="A29" s="804">
        <f t="shared" si="0"/>
        <v>21</v>
      </c>
      <c r="B29" s="1252" t="s">
        <v>754</v>
      </c>
      <c r="C29" s="107">
        <v>76205</v>
      </c>
      <c r="D29" s="247"/>
      <c r="E29" s="208"/>
      <c r="F29" s="104"/>
      <c r="J29" s="5"/>
      <c r="K29" s="5"/>
      <c r="L29" s="5"/>
      <c r="M29" s="5"/>
      <c r="N29" s="5"/>
      <c r="O29" s="5"/>
      <c r="P29" s="5"/>
      <c r="Q29" s="5"/>
      <c r="R29" s="5"/>
    </row>
    <row r="30" spans="1:18" s="6" customFormat="1" x14ac:dyDescent="0.2">
      <c r="A30" s="804">
        <f t="shared" si="0"/>
        <v>22</v>
      </c>
      <c r="B30" s="1254"/>
      <c r="C30" s="138"/>
      <c r="D30" s="247"/>
      <c r="E30" s="208"/>
      <c r="F30" s="224"/>
      <c r="G30" s="103"/>
      <c r="H30" s="103"/>
      <c r="I30" s="103"/>
    </row>
    <row r="31" spans="1:18" s="6" customFormat="1" x14ac:dyDescent="0.2">
      <c r="A31" s="804">
        <f t="shared" si="0"/>
        <v>23</v>
      </c>
      <c r="B31" s="263" t="s">
        <v>50</v>
      </c>
      <c r="C31" s="263"/>
      <c r="D31" s="311" t="s">
        <v>31</v>
      </c>
      <c r="E31" s="189"/>
      <c r="F31" s="224"/>
      <c r="G31" s="103"/>
      <c r="H31" s="103"/>
      <c r="I31" s="103"/>
    </row>
    <row r="32" spans="1:18" s="6" customFormat="1" x14ac:dyDescent="0.2">
      <c r="A32" s="804">
        <f t="shared" si="0"/>
        <v>24</v>
      </c>
      <c r="B32" s="324" t="s">
        <v>473</v>
      </c>
      <c r="C32" s="263"/>
      <c r="D32" s="313" t="s">
        <v>4</v>
      </c>
      <c r="E32" s="189"/>
      <c r="F32" s="224"/>
      <c r="G32" s="103"/>
      <c r="H32" s="103"/>
      <c r="I32" s="103"/>
    </row>
    <row r="33" spans="1:18" s="6" customFormat="1" x14ac:dyDescent="0.2">
      <c r="A33" s="804">
        <f t="shared" si="0"/>
        <v>25</v>
      </c>
      <c r="B33" s="5" t="s">
        <v>1125</v>
      </c>
      <c r="C33" s="134">
        <f>Össz.önkor.mérleg.!C41</f>
        <v>0</v>
      </c>
      <c r="D33" s="108" t="s">
        <v>3</v>
      </c>
      <c r="E33" s="189"/>
      <c r="F33" s="224"/>
      <c r="G33" s="103"/>
      <c r="H33" s="103"/>
      <c r="I33" s="103"/>
    </row>
    <row r="34" spans="1:18" x14ac:dyDescent="0.2">
      <c r="A34" s="804">
        <f t="shared" si="0"/>
        <v>26</v>
      </c>
      <c r="B34" s="140" t="s">
        <v>475</v>
      </c>
      <c r="C34" s="315">
        <v>0</v>
      </c>
      <c r="D34" s="218" t="s">
        <v>5</v>
      </c>
      <c r="E34" s="189"/>
      <c r="F34" s="104"/>
      <c r="J34" s="5"/>
      <c r="K34" s="5"/>
      <c r="L34" s="5"/>
      <c r="M34" s="5"/>
      <c r="N34" s="5"/>
      <c r="O34" s="5"/>
      <c r="P34" s="5"/>
      <c r="Q34" s="5"/>
      <c r="R34" s="5"/>
    </row>
    <row r="35" spans="1:18" x14ac:dyDescent="0.2">
      <c r="A35" s="804">
        <f t="shared" si="0"/>
        <v>27</v>
      </c>
      <c r="B35" s="140" t="s">
        <v>474</v>
      </c>
      <c r="C35" s="134"/>
      <c r="D35" s="218" t="s">
        <v>6</v>
      </c>
      <c r="E35" s="189"/>
      <c r="F35" s="104"/>
      <c r="J35" s="5"/>
      <c r="K35" s="5"/>
      <c r="L35" s="5"/>
      <c r="M35" s="5"/>
      <c r="N35" s="5"/>
      <c r="O35" s="5"/>
      <c r="P35" s="5"/>
      <c r="Q35" s="5"/>
      <c r="R35" s="5"/>
    </row>
    <row r="36" spans="1:18" x14ac:dyDescent="0.2">
      <c r="A36" s="804">
        <f t="shared" si="0"/>
        <v>28</v>
      </c>
      <c r="B36" s="140" t="s">
        <v>534</v>
      </c>
      <c r="C36" s="134">
        <v>27316</v>
      </c>
      <c r="D36" s="218" t="s">
        <v>7</v>
      </c>
      <c r="E36" s="189"/>
      <c r="F36" s="104"/>
      <c r="J36" s="5"/>
      <c r="K36" s="5"/>
      <c r="L36" s="5"/>
      <c r="M36" s="5"/>
      <c r="N36" s="5"/>
      <c r="O36" s="5"/>
      <c r="P36" s="5"/>
      <c r="Q36" s="5"/>
      <c r="R36" s="5"/>
    </row>
    <row r="37" spans="1:18" x14ac:dyDescent="0.2">
      <c r="A37" s="804">
        <f t="shared" si="0"/>
        <v>29</v>
      </c>
      <c r="B37" s="1255" t="s">
        <v>733</v>
      </c>
      <c r="C37" s="134">
        <v>1167183</v>
      </c>
      <c r="D37" s="218"/>
      <c r="E37" s="189"/>
      <c r="F37" s="104"/>
      <c r="J37" s="5"/>
      <c r="K37" s="5"/>
      <c r="L37" s="5"/>
      <c r="M37" s="5"/>
      <c r="N37" s="5"/>
      <c r="O37" s="5"/>
      <c r="P37" s="5"/>
      <c r="Q37" s="5"/>
      <c r="R37" s="5"/>
    </row>
    <row r="38" spans="1:18" x14ac:dyDescent="0.2">
      <c r="A38" s="804">
        <f t="shared" si="0"/>
        <v>30</v>
      </c>
      <c r="B38" s="134" t="s">
        <v>476</v>
      </c>
      <c r="C38" s="225"/>
      <c r="D38" s="218" t="s">
        <v>9</v>
      </c>
      <c r="E38" s="208"/>
      <c r="F38" s="104"/>
      <c r="J38" s="5"/>
      <c r="K38" s="5"/>
      <c r="L38" s="5"/>
      <c r="M38" s="5"/>
      <c r="N38" s="5"/>
      <c r="O38" s="5"/>
      <c r="P38" s="5"/>
      <c r="Q38" s="5"/>
      <c r="R38" s="5"/>
    </row>
    <row r="39" spans="1:18" x14ac:dyDescent="0.2">
      <c r="A39" s="804">
        <f t="shared" si="0"/>
        <v>31</v>
      </c>
      <c r="B39" s="134" t="s">
        <v>477</v>
      </c>
      <c r="C39" s="134"/>
      <c r="D39" s="218" t="s">
        <v>10</v>
      </c>
      <c r="E39" s="208"/>
      <c r="F39" s="104"/>
      <c r="J39" s="5"/>
      <c r="K39" s="5"/>
      <c r="L39" s="5"/>
      <c r="M39" s="5"/>
      <c r="N39" s="5"/>
      <c r="O39" s="5"/>
      <c r="P39" s="5"/>
      <c r="Q39" s="5"/>
      <c r="R39" s="5"/>
    </row>
    <row r="40" spans="1:18" x14ac:dyDescent="0.2">
      <c r="A40" s="804">
        <f t="shared" si="0"/>
        <v>32</v>
      </c>
      <c r="B40" s="140" t="s">
        <v>478</v>
      </c>
      <c r="C40" s="134"/>
      <c r="D40" s="218" t="s">
        <v>11</v>
      </c>
      <c r="E40" s="208"/>
      <c r="F40" s="104"/>
      <c r="J40" s="5"/>
      <c r="K40" s="5"/>
      <c r="L40" s="5"/>
      <c r="M40" s="5"/>
      <c r="N40" s="5"/>
      <c r="O40" s="5"/>
      <c r="P40" s="5"/>
      <c r="Q40" s="5"/>
      <c r="R40" s="5"/>
    </row>
    <row r="41" spans="1:18" x14ac:dyDescent="0.2">
      <c r="A41" s="804">
        <f t="shared" si="0"/>
        <v>33</v>
      </c>
      <c r="B41" s="140" t="s">
        <v>479</v>
      </c>
      <c r="C41" s="134"/>
      <c r="D41" s="218" t="s">
        <v>12</v>
      </c>
      <c r="E41" s="208"/>
      <c r="F41" s="104"/>
      <c r="J41" s="5"/>
      <c r="K41" s="5"/>
      <c r="L41" s="5"/>
      <c r="M41" s="5"/>
      <c r="N41" s="5"/>
      <c r="O41" s="5"/>
      <c r="P41" s="5"/>
      <c r="Q41" s="5"/>
      <c r="R41" s="5"/>
    </row>
    <row r="42" spans="1:18" x14ac:dyDescent="0.2">
      <c r="A42" s="804">
        <f t="shared" si="0"/>
        <v>34</v>
      </c>
      <c r="B42" s="140" t="s">
        <v>0</v>
      </c>
      <c r="C42" s="134"/>
      <c r="D42" s="218" t="s">
        <v>13</v>
      </c>
      <c r="E42" s="208"/>
      <c r="F42" s="104"/>
      <c r="J42" s="5"/>
      <c r="K42" s="5"/>
      <c r="L42" s="5"/>
      <c r="M42" s="5"/>
      <c r="N42" s="5"/>
      <c r="O42" s="5"/>
      <c r="P42" s="5"/>
      <c r="Q42" s="5"/>
      <c r="R42" s="5"/>
    </row>
    <row r="43" spans="1:18" x14ac:dyDescent="0.2">
      <c r="A43" s="804">
        <f t="shared" si="0"/>
        <v>35</v>
      </c>
      <c r="B43" s="140" t="s">
        <v>1</v>
      </c>
      <c r="C43" s="134"/>
      <c r="D43" s="218" t="s">
        <v>14</v>
      </c>
      <c r="E43" s="208"/>
      <c r="F43" s="104"/>
      <c r="J43" s="5"/>
      <c r="K43" s="5"/>
      <c r="L43" s="5"/>
      <c r="M43" s="5"/>
      <c r="N43" s="5"/>
      <c r="O43" s="5"/>
      <c r="P43" s="5"/>
      <c r="Q43" s="5"/>
      <c r="R43" s="5"/>
    </row>
    <row r="44" spans="1:18" x14ac:dyDescent="0.2">
      <c r="A44" s="804">
        <f t="shared" si="0"/>
        <v>36</v>
      </c>
      <c r="B44" s="140" t="s">
        <v>2</v>
      </c>
      <c r="C44" s="134"/>
      <c r="D44" s="218" t="s">
        <v>15</v>
      </c>
      <c r="E44" s="208"/>
      <c r="F44" s="104"/>
      <c r="J44" s="5"/>
      <c r="K44" s="5"/>
      <c r="L44" s="5"/>
      <c r="M44" s="5"/>
      <c r="N44" s="5"/>
      <c r="O44" s="5"/>
      <c r="P44" s="5"/>
      <c r="Q44" s="5"/>
      <c r="R44" s="5"/>
    </row>
    <row r="45" spans="1:18" ht="12" thickBot="1" x14ac:dyDescent="0.25">
      <c r="A45" s="806">
        <f t="shared" si="0"/>
        <v>37</v>
      </c>
      <c r="B45" s="323" t="s">
        <v>272</v>
      </c>
      <c r="C45" s="1256">
        <f>SUM(C31:C43)</f>
        <v>1194499</v>
      </c>
      <c r="D45" s="311" t="s">
        <v>265</v>
      </c>
      <c r="E45" s="1257">
        <f>SUM(E32:E44)</f>
        <v>0</v>
      </c>
      <c r="F45" s="104"/>
      <c r="J45" s="5"/>
      <c r="K45" s="5"/>
      <c r="L45" s="5"/>
      <c r="M45" s="5"/>
      <c r="N45" s="5"/>
      <c r="O45" s="5"/>
      <c r="P45" s="5"/>
      <c r="Q45" s="5"/>
      <c r="R45" s="5"/>
    </row>
    <row r="46" spans="1:18" ht="12" thickBot="1" x14ac:dyDescent="0.25">
      <c r="A46" s="377">
        <f t="shared" si="0"/>
        <v>38</v>
      </c>
      <c r="B46" s="1258" t="s">
        <v>267</v>
      </c>
      <c r="C46" s="1259">
        <f>C26+C29+C45</f>
        <v>1277174</v>
      </c>
      <c r="D46" s="338" t="s">
        <v>266</v>
      </c>
      <c r="E46" s="1260">
        <f>E26+E45</f>
        <v>1277174</v>
      </c>
      <c r="F46" s="104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">
      <c r="B47" s="6"/>
      <c r="C47" s="107"/>
      <c r="D47" s="107"/>
      <c r="E47" s="107"/>
      <c r="J47" s="5"/>
      <c r="K47" s="5"/>
      <c r="L47" s="5"/>
      <c r="M47" s="5"/>
      <c r="N47" s="5"/>
      <c r="O47" s="5"/>
      <c r="P47" s="5"/>
      <c r="Q47" s="5"/>
      <c r="R47" s="5"/>
    </row>
    <row r="48" spans="1:18" x14ac:dyDescent="0.2">
      <c r="P48" s="5"/>
      <c r="Q48" s="5"/>
      <c r="R48" s="5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J86"/>
  <sheetViews>
    <sheetView workbookViewId="0">
      <selection activeCell="B1" sqref="B1:F1"/>
    </sheetView>
  </sheetViews>
  <sheetFormatPr defaultColWidth="61.7109375" defaultRowHeight="12.75" x14ac:dyDescent="0.2"/>
  <cols>
    <col min="1" max="1" width="7.85546875" style="580" customWidth="1"/>
    <col min="2" max="2" width="66.42578125" style="580" customWidth="1"/>
    <col min="3" max="3" width="15.7109375" style="580" customWidth="1"/>
    <col min="4" max="4" width="10" style="580" bestFit="1" customWidth="1"/>
    <col min="5" max="5" width="11.42578125" style="580" bestFit="1" customWidth="1"/>
    <col min="6" max="6" width="11.42578125" style="580" customWidth="1"/>
    <col min="7" max="7" width="12.28515625" style="671" customWidth="1"/>
    <col min="8" max="8" width="15.85546875" style="830" customWidth="1"/>
    <col min="9" max="10" width="8" style="580" customWidth="1"/>
    <col min="11" max="11" width="10.85546875" style="580" bestFit="1" customWidth="1"/>
    <col min="12" max="12" width="10.42578125" style="580" bestFit="1" customWidth="1"/>
    <col min="13" max="13" width="9.85546875" style="580" bestFit="1" customWidth="1"/>
    <col min="14" max="251" width="8" style="580" customWidth="1"/>
    <col min="252" max="16384" width="61.7109375" style="580"/>
  </cols>
  <sheetData>
    <row r="1" spans="1:10" x14ac:dyDescent="0.2">
      <c r="A1" s="3"/>
      <c r="B1" s="1291" t="s">
        <v>1130</v>
      </c>
      <c r="C1" s="1291"/>
      <c r="D1" s="1291"/>
      <c r="E1" s="1291"/>
      <c r="F1" s="1291"/>
      <c r="G1" s="813"/>
      <c r="H1" s="814"/>
      <c r="I1" s="813"/>
      <c r="J1" s="813"/>
    </row>
    <row r="2" spans="1:10" ht="12" customHeight="1" x14ac:dyDescent="0.2">
      <c r="A2" s="3"/>
      <c r="B2" s="385"/>
      <c r="C2" s="1295"/>
      <c r="D2" s="1295"/>
      <c r="E2" s="1295"/>
      <c r="F2" s="1295"/>
      <c r="G2" s="384"/>
      <c r="H2" s="815"/>
      <c r="I2" s="384"/>
    </row>
    <row r="3" spans="1:10" ht="30" customHeight="1" x14ac:dyDescent="0.2">
      <c r="A3" s="3"/>
      <c r="B3" s="1296" t="s">
        <v>73</v>
      </c>
      <c r="C3" s="1296"/>
      <c r="D3" s="1296"/>
      <c r="E3" s="1296"/>
      <c r="F3" s="1296"/>
      <c r="G3" s="384"/>
      <c r="H3" s="815"/>
      <c r="I3" s="384"/>
    </row>
    <row r="4" spans="1:10" ht="33" customHeight="1" x14ac:dyDescent="0.2">
      <c r="A4" s="3"/>
      <c r="B4" s="1296" t="s">
        <v>1045</v>
      </c>
      <c r="C4" s="1296"/>
      <c r="D4" s="1296"/>
      <c r="E4" s="1296"/>
      <c r="F4" s="1296"/>
      <c r="G4" s="384"/>
      <c r="H4" s="815"/>
      <c r="I4" s="384"/>
    </row>
    <row r="5" spans="1:10" ht="12" customHeight="1" x14ac:dyDescent="0.2">
      <c r="A5" s="3"/>
      <c r="B5" s="385"/>
      <c r="C5" s="384"/>
      <c r="D5" s="384"/>
      <c r="E5" s="384"/>
      <c r="F5" s="384"/>
      <c r="G5" s="384"/>
      <c r="H5" s="815"/>
      <c r="I5" s="384"/>
    </row>
    <row r="6" spans="1:10" ht="13.5" thickBot="1" x14ac:dyDescent="0.25">
      <c r="A6" s="3"/>
      <c r="B6" s="385"/>
      <c r="C6" s="448"/>
      <c r="D6" s="384"/>
      <c r="E6" s="384"/>
      <c r="G6" s="651" t="s">
        <v>726</v>
      </c>
      <c r="H6" s="815"/>
      <c r="I6" s="384"/>
    </row>
    <row r="7" spans="1:10" ht="30.75" customHeight="1" thickBot="1" x14ac:dyDescent="0.25">
      <c r="A7" s="3"/>
      <c r="B7" s="1297" t="s">
        <v>74</v>
      </c>
      <c r="C7" s="1299" t="s">
        <v>1046</v>
      </c>
      <c r="D7" s="1300"/>
      <c r="E7" s="1300"/>
      <c r="F7" s="1301"/>
      <c r="G7" s="1302" t="s">
        <v>345</v>
      </c>
      <c r="H7" s="1169"/>
      <c r="I7" s="384"/>
    </row>
    <row r="8" spans="1:10" ht="12" customHeight="1" thickBot="1" x14ac:dyDescent="0.25">
      <c r="A8" s="3"/>
      <c r="B8" s="1298"/>
      <c r="C8" s="386" t="s">
        <v>75</v>
      </c>
      <c r="D8" s="387" t="s">
        <v>76</v>
      </c>
      <c r="E8" s="387" t="s">
        <v>472</v>
      </c>
      <c r="F8" s="581" t="s">
        <v>77</v>
      </c>
      <c r="G8" s="1303"/>
      <c r="H8" s="816"/>
      <c r="I8" s="388"/>
    </row>
    <row r="9" spans="1:10" ht="27.75" customHeight="1" x14ac:dyDescent="0.2">
      <c r="A9" s="3"/>
      <c r="B9" s="582" t="s">
        <v>665</v>
      </c>
      <c r="C9" s="389"/>
      <c r="D9" s="389"/>
      <c r="E9" s="389"/>
      <c r="F9" s="1193"/>
      <c r="G9" s="540"/>
      <c r="H9" s="815"/>
      <c r="I9" s="384"/>
    </row>
    <row r="10" spans="1:10" x14ac:dyDescent="0.2">
      <c r="A10" s="3"/>
      <c r="B10" s="583" t="s">
        <v>666</v>
      </c>
      <c r="C10" s="281"/>
      <c r="D10" s="281"/>
      <c r="E10" s="281"/>
      <c r="F10" s="281"/>
      <c r="G10" s="540"/>
      <c r="H10" s="815"/>
      <c r="I10" s="384"/>
    </row>
    <row r="11" spans="1:10" ht="72" x14ac:dyDescent="0.2">
      <c r="A11" s="3"/>
      <c r="B11" s="267" t="s">
        <v>667</v>
      </c>
      <c r="C11" s="290" t="s">
        <v>1044</v>
      </c>
      <c r="D11" s="233">
        <v>18.34</v>
      </c>
      <c r="E11" s="234">
        <v>5537000</v>
      </c>
      <c r="F11" s="234">
        <f>D11*E11</f>
        <v>101548580</v>
      </c>
      <c r="G11" s="817"/>
      <c r="H11" s="818"/>
      <c r="I11" s="584"/>
    </row>
    <row r="12" spans="1:10" ht="15" customHeight="1" x14ac:dyDescent="0.2">
      <c r="A12" s="3"/>
      <c r="B12" s="236" t="s">
        <v>668</v>
      </c>
      <c r="C12" s="265"/>
      <c r="D12" s="273"/>
      <c r="E12" s="273"/>
      <c r="F12" s="265"/>
      <c r="G12" s="540"/>
      <c r="H12" s="815"/>
      <c r="I12" s="384"/>
    </row>
    <row r="13" spans="1:10" ht="15" customHeight="1" x14ac:dyDescent="0.2">
      <c r="A13" s="3"/>
      <c r="B13" s="267" t="s">
        <v>669</v>
      </c>
      <c r="C13" s="282"/>
      <c r="D13" s="233" t="s">
        <v>1077</v>
      </c>
      <c r="E13" s="233" t="s">
        <v>1047</v>
      </c>
      <c r="F13" s="234">
        <v>9711000</v>
      </c>
      <c r="G13" s="540"/>
      <c r="H13" s="815"/>
      <c r="I13" s="384"/>
    </row>
    <row r="14" spans="1:10" ht="15" customHeight="1" x14ac:dyDescent="0.2">
      <c r="A14" s="3"/>
      <c r="B14" s="275"/>
      <c r="C14" s="265"/>
      <c r="D14" s="273"/>
      <c r="E14" s="273"/>
      <c r="F14" s="265"/>
      <c r="G14" s="540"/>
      <c r="H14" s="815"/>
      <c r="I14" s="384"/>
    </row>
    <row r="15" spans="1:10" ht="15" customHeight="1" x14ac:dyDescent="0.2">
      <c r="A15" s="3"/>
      <c r="B15" s="275"/>
      <c r="C15" s="265"/>
      <c r="D15" s="273"/>
      <c r="E15" s="273"/>
      <c r="F15" s="265"/>
      <c r="G15" s="540"/>
      <c r="H15" s="815"/>
      <c r="I15" s="384"/>
    </row>
    <row r="16" spans="1:10" ht="15" customHeight="1" x14ac:dyDescent="0.2">
      <c r="A16" s="3"/>
      <c r="B16" s="236" t="s">
        <v>670</v>
      </c>
      <c r="C16" s="585"/>
      <c r="D16" s="273"/>
      <c r="E16" s="391" t="s">
        <v>1048</v>
      </c>
      <c r="F16" s="234">
        <v>19463500</v>
      </c>
      <c r="G16" s="540"/>
      <c r="H16" s="815"/>
      <c r="I16" s="384"/>
    </row>
    <row r="17" spans="1:9" ht="15" customHeight="1" x14ac:dyDescent="0.2">
      <c r="A17" s="3"/>
      <c r="B17" s="272"/>
      <c r="C17" s="265"/>
      <c r="D17" s="273"/>
      <c r="E17" s="273"/>
      <c r="F17" s="265"/>
      <c r="G17" s="540"/>
      <c r="H17" s="815"/>
      <c r="I17" s="384"/>
    </row>
    <row r="18" spans="1:9" ht="15" customHeight="1" x14ac:dyDescent="0.2">
      <c r="A18" s="3"/>
      <c r="B18" s="272"/>
      <c r="C18" s="265"/>
      <c r="D18" s="273"/>
      <c r="E18" s="273"/>
      <c r="F18" s="265"/>
      <c r="G18" s="540"/>
      <c r="H18" s="815"/>
      <c r="I18" s="384"/>
    </row>
    <row r="19" spans="1:9" ht="15" customHeight="1" x14ac:dyDescent="0.2">
      <c r="A19" s="3"/>
      <c r="B19" s="236" t="s">
        <v>671</v>
      </c>
      <c r="C19" s="585"/>
      <c r="D19" s="235">
        <v>19638</v>
      </c>
      <c r="E19" s="271" t="s">
        <v>1049</v>
      </c>
      <c r="F19" s="234">
        <v>1669230</v>
      </c>
      <c r="G19" s="540"/>
      <c r="H19" s="815"/>
      <c r="I19" s="384"/>
    </row>
    <row r="20" spans="1:9" ht="15" customHeight="1" x14ac:dyDescent="0.2">
      <c r="A20" s="3"/>
      <c r="B20" s="272"/>
      <c r="C20" s="265"/>
      <c r="D20" s="269"/>
      <c r="E20" s="270"/>
      <c r="F20" s="265"/>
      <c r="G20" s="540"/>
      <c r="H20" s="815"/>
      <c r="I20" s="384"/>
    </row>
    <row r="21" spans="1:9" ht="15" customHeight="1" x14ac:dyDescent="0.2">
      <c r="A21" s="3"/>
      <c r="B21" s="272"/>
      <c r="C21" s="265"/>
      <c r="D21" s="269"/>
      <c r="E21" s="270"/>
      <c r="F21" s="265"/>
      <c r="G21" s="540"/>
      <c r="H21" s="815"/>
      <c r="I21" s="384"/>
    </row>
    <row r="22" spans="1:9" ht="15" customHeight="1" x14ac:dyDescent="0.2">
      <c r="A22" s="3"/>
      <c r="B22" s="236" t="s">
        <v>672</v>
      </c>
      <c r="C22" s="585"/>
      <c r="D22" s="273"/>
      <c r="E22" s="268" t="s">
        <v>1050</v>
      </c>
      <c r="F22" s="234">
        <v>5688165</v>
      </c>
      <c r="G22" s="540"/>
      <c r="H22" s="815"/>
      <c r="I22" s="384"/>
    </row>
    <row r="23" spans="1:9" ht="15" customHeight="1" x14ac:dyDescent="0.2">
      <c r="A23" s="3"/>
      <c r="B23" s="272"/>
      <c r="C23" s="265"/>
      <c r="D23" s="273"/>
      <c r="E23" s="283"/>
      <c r="F23" s="265"/>
      <c r="G23" s="540"/>
      <c r="H23" s="815"/>
      <c r="I23" s="384"/>
    </row>
    <row r="24" spans="1:9" ht="15" customHeight="1" x14ac:dyDescent="0.2">
      <c r="A24" s="3"/>
      <c r="B24" s="272"/>
      <c r="C24" s="265"/>
      <c r="D24" s="273"/>
      <c r="E24" s="283"/>
      <c r="F24" s="265"/>
      <c r="G24" s="540"/>
      <c r="H24" s="815"/>
      <c r="I24" s="384"/>
    </row>
    <row r="25" spans="1:9" ht="15" customHeight="1" x14ac:dyDescent="0.2">
      <c r="A25" s="3"/>
      <c r="B25" s="236" t="s">
        <v>673</v>
      </c>
      <c r="C25" s="234">
        <v>4759</v>
      </c>
      <c r="D25" s="273"/>
      <c r="E25" s="235">
        <v>2800</v>
      </c>
      <c r="F25" s="234">
        <f>C25*E25</f>
        <v>13325200</v>
      </c>
      <c r="G25" s="540"/>
      <c r="H25" s="815"/>
      <c r="I25" s="384"/>
    </row>
    <row r="26" spans="1:9" ht="15" customHeight="1" x14ac:dyDescent="0.2">
      <c r="A26" s="3"/>
      <c r="B26" s="272"/>
      <c r="C26" s="265"/>
      <c r="D26" s="273"/>
      <c r="E26" s="273"/>
      <c r="F26" s="265"/>
      <c r="G26" s="540"/>
      <c r="H26" s="815"/>
      <c r="I26" s="384"/>
    </row>
    <row r="27" spans="1:9" ht="15" customHeight="1" x14ac:dyDescent="0.2">
      <c r="A27" s="3"/>
      <c r="B27" s="272"/>
      <c r="C27" s="265"/>
      <c r="D27" s="273"/>
      <c r="E27" s="273"/>
      <c r="F27" s="265"/>
      <c r="G27" s="540"/>
      <c r="H27" s="815"/>
      <c r="I27" s="384"/>
    </row>
    <row r="28" spans="1:9" ht="15" customHeight="1" x14ac:dyDescent="0.2">
      <c r="A28" s="3"/>
      <c r="B28" s="236" t="s">
        <v>674</v>
      </c>
      <c r="C28" s="234" t="s">
        <v>1051</v>
      </c>
      <c r="D28" s="273"/>
      <c r="E28" s="235" t="s">
        <v>208</v>
      </c>
      <c r="F28" s="234">
        <v>48450</v>
      </c>
      <c r="G28" s="540"/>
      <c r="H28" s="815"/>
      <c r="I28" s="384"/>
    </row>
    <row r="29" spans="1:9" ht="15" customHeight="1" x14ac:dyDescent="0.2">
      <c r="A29" s="3"/>
      <c r="B29" s="236" t="s">
        <v>1087</v>
      </c>
      <c r="C29" s="234"/>
      <c r="D29" s="273"/>
      <c r="E29" s="235"/>
      <c r="F29" s="234">
        <v>3610011</v>
      </c>
      <c r="G29" s="540"/>
      <c r="H29" s="815"/>
      <c r="I29" s="384"/>
    </row>
    <row r="30" spans="1:9" ht="15" customHeight="1" x14ac:dyDescent="0.2">
      <c r="A30" s="3"/>
      <c r="B30" s="236" t="s">
        <v>1100</v>
      </c>
      <c r="C30" s="234"/>
      <c r="D30" s="273"/>
      <c r="E30" s="235"/>
      <c r="F30" s="234">
        <v>3130000</v>
      </c>
      <c r="G30" s="540"/>
      <c r="H30" s="815"/>
      <c r="I30" s="384"/>
    </row>
    <row r="31" spans="1:9" ht="15" customHeight="1" x14ac:dyDescent="0.2">
      <c r="A31" s="3"/>
      <c r="B31" s="275"/>
      <c r="C31" s="282"/>
      <c r="D31" s="273"/>
      <c r="E31" s="273"/>
      <c r="F31" s="265"/>
      <c r="G31" s="819">
        <f>F11+F13+F16+F19+F22+F25+F28+F29+F30</f>
        <v>158194136</v>
      </c>
      <c r="H31" s="820" t="s">
        <v>675</v>
      </c>
      <c r="I31" s="384"/>
    </row>
    <row r="32" spans="1:9" ht="15" customHeight="1" x14ac:dyDescent="0.2">
      <c r="A32" s="3"/>
      <c r="B32" s="583" t="s">
        <v>676</v>
      </c>
      <c r="C32" s="234"/>
      <c r="D32" s="233"/>
      <c r="E32" s="233"/>
      <c r="F32" s="265"/>
      <c r="G32" s="384"/>
      <c r="H32" s="815"/>
      <c r="I32" s="384"/>
    </row>
    <row r="33" spans="1:9" ht="15" customHeight="1" x14ac:dyDescent="0.2">
      <c r="A33" s="3"/>
      <c r="B33" s="274" t="s">
        <v>677</v>
      </c>
      <c r="C33" s="234"/>
      <c r="D33" s="233"/>
      <c r="E33" s="233"/>
      <c r="F33" s="265"/>
      <c r="G33" s="384"/>
      <c r="H33" s="815"/>
      <c r="I33" s="384"/>
    </row>
    <row r="34" spans="1:9" ht="15" customHeight="1" x14ac:dyDescent="0.2">
      <c r="A34" s="3"/>
      <c r="B34" s="236" t="s">
        <v>678</v>
      </c>
      <c r="C34" s="234">
        <v>97</v>
      </c>
      <c r="D34" s="273"/>
      <c r="E34" s="234">
        <v>130000</v>
      </c>
      <c r="F34" s="234">
        <f>C34*E34</f>
        <v>12610000</v>
      </c>
      <c r="G34" s="540"/>
      <c r="H34" s="815"/>
      <c r="I34" s="384"/>
    </row>
    <row r="35" spans="1:9" ht="15" customHeight="1" x14ac:dyDescent="0.2">
      <c r="A35" s="3"/>
      <c r="B35" s="236" t="s">
        <v>1101</v>
      </c>
      <c r="C35" s="234"/>
      <c r="D35" s="273"/>
      <c r="E35" s="234"/>
      <c r="F35" s="234">
        <v>2790000</v>
      </c>
      <c r="G35" s="540"/>
      <c r="H35" s="815"/>
      <c r="I35" s="384"/>
    </row>
    <row r="36" spans="1:9" ht="15" customHeight="1" x14ac:dyDescent="0.2">
      <c r="A36" s="3"/>
      <c r="B36" s="586" t="s">
        <v>679</v>
      </c>
      <c r="C36" s="265"/>
      <c r="D36" s="273"/>
      <c r="E36" s="233"/>
      <c r="F36" s="265"/>
      <c r="G36" s="384"/>
      <c r="H36" s="815"/>
      <c r="I36" s="384"/>
    </row>
    <row r="37" spans="1:9" ht="34.5" customHeight="1" x14ac:dyDescent="0.2">
      <c r="A37" s="3"/>
      <c r="B37" s="267" t="s">
        <v>680</v>
      </c>
      <c r="C37" s="1231" t="s">
        <v>1076</v>
      </c>
      <c r="D37" s="1232">
        <v>9.1999999999999993</v>
      </c>
      <c r="E37" s="635">
        <v>5262900</v>
      </c>
      <c r="F37" s="234">
        <f>D37*E37</f>
        <v>48418679.999999993</v>
      </c>
      <c r="G37" s="384"/>
      <c r="H37" s="815"/>
      <c r="I37" s="384"/>
    </row>
    <row r="38" spans="1:9" ht="23.25" customHeight="1" x14ac:dyDescent="0.2">
      <c r="A38" s="3"/>
      <c r="B38" s="586" t="s">
        <v>681</v>
      </c>
      <c r="C38" s="587"/>
      <c r="D38" s="392"/>
      <c r="E38" s="588"/>
      <c r="F38" s="234"/>
      <c r="G38" s="384"/>
      <c r="H38" s="815"/>
      <c r="I38" s="384"/>
    </row>
    <row r="39" spans="1:9" ht="15" customHeight="1" x14ac:dyDescent="0.2">
      <c r="A39" s="3"/>
      <c r="B39" s="267" t="s">
        <v>682</v>
      </c>
      <c r="C39" s="587"/>
      <c r="D39" s="392"/>
      <c r="E39" s="588"/>
      <c r="F39" s="234"/>
      <c r="G39" s="384"/>
      <c r="H39" s="815"/>
      <c r="I39" s="384"/>
    </row>
    <row r="40" spans="1:9" ht="15" customHeight="1" x14ac:dyDescent="0.2">
      <c r="A40" s="3"/>
      <c r="B40" s="267" t="s">
        <v>683</v>
      </c>
      <c r="C40" s="587"/>
      <c r="D40" s="1232"/>
      <c r="E40" s="588"/>
      <c r="F40" s="234"/>
      <c r="G40" s="384"/>
      <c r="H40" s="815"/>
      <c r="I40" s="384"/>
    </row>
    <row r="41" spans="1:9" ht="15" customHeight="1" x14ac:dyDescent="0.2">
      <c r="A41" s="3"/>
      <c r="B41" s="267" t="s">
        <v>684</v>
      </c>
      <c r="C41" s="587"/>
      <c r="D41" s="1232"/>
      <c r="E41" s="588"/>
      <c r="F41" s="234"/>
      <c r="G41" s="384"/>
      <c r="H41" s="815"/>
      <c r="I41" s="384"/>
    </row>
    <row r="42" spans="1:9" ht="15" customHeight="1" x14ac:dyDescent="0.2">
      <c r="A42" s="3"/>
      <c r="B42" s="267" t="s">
        <v>685</v>
      </c>
      <c r="C42" s="587"/>
      <c r="D42" s="1232">
        <v>5</v>
      </c>
      <c r="E42" s="635">
        <v>467690</v>
      </c>
      <c r="F42" s="234">
        <f>D42*E42</f>
        <v>2338450</v>
      </c>
      <c r="G42" s="384"/>
      <c r="H42" s="815"/>
      <c r="I42" s="384"/>
    </row>
    <row r="43" spans="1:9" ht="15" customHeight="1" x14ac:dyDescent="0.2">
      <c r="A43" s="3"/>
      <c r="B43" s="267" t="s">
        <v>686</v>
      </c>
      <c r="C43" s="587"/>
      <c r="D43" s="1232">
        <v>2</v>
      </c>
      <c r="E43" s="635">
        <v>1743970</v>
      </c>
      <c r="F43" s="234">
        <f>D43*E43</f>
        <v>3487940</v>
      </c>
      <c r="G43" s="384"/>
      <c r="H43" s="815"/>
      <c r="I43" s="384"/>
    </row>
    <row r="44" spans="1:9" ht="24" customHeight="1" x14ac:dyDescent="0.2">
      <c r="A44" s="3"/>
      <c r="B44" s="586" t="s">
        <v>687</v>
      </c>
      <c r="C44" s="234"/>
      <c r="D44" s="1233"/>
      <c r="E44" s="265"/>
      <c r="F44" s="265"/>
      <c r="G44" s="305"/>
      <c r="H44" s="821"/>
      <c r="I44" s="384"/>
    </row>
    <row r="45" spans="1:9" ht="15" customHeight="1" x14ac:dyDescent="0.2">
      <c r="A45" s="3"/>
      <c r="B45" s="267" t="s">
        <v>688</v>
      </c>
      <c r="C45" s="290"/>
      <c r="D45" s="1232">
        <v>5</v>
      </c>
      <c r="E45" s="235">
        <v>3878000</v>
      </c>
      <c r="F45" s="234">
        <f>D45*E45</f>
        <v>19390000</v>
      </c>
      <c r="G45" s="540"/>
      <c r="H45" s="815"/>
      <c r="I45" s="384"/>
    </row>
    <row r="46" spans="1:9" ht="15" customHeight="1" x14ac:dyDescent="0.2">
      <c r="A46" s="3"/>
      <c r="B46" s="275"/>
      <c r="C46" s="265"/>
      <c r="D46" s="233"/>
      <c r="E46" s="273"/>
      <c r="F46" s="265"/>
      <c r="G46" s="819">
        <f>F34+F37+F42+F43+F45+F35</f>
        <v>89035070</v>
      </c>
      <c r="H46" s="820" t="s">
        <v>689</v>
      </c>
      <c r="I46" s="384"/>
    </row>
    <row r="47" spans="1:9" ht="15" customHeight="1" x14ac:dyDescent="0.2">
      <c r="A47" s="3"/>
      <c r="B47" s="589" t="s">
        <v>690</v>
      </c>
      <c r="C47" s="265"/>
      <c r="D47" s="273"/>
      <c r="E47" s="273"/>
      <c r="F47" s="265"/>
      <c r="G47" s="384"/>
      <c r="H47" s="815"/>
      <c r="I47" s="384"/>
    </row>
    <row r="48" spans="1:9" ht="15" customHeight="1" x14ac:dyDescent="0.2">
      <c r="A48" s="3"/>
      <c r="B48" s="586" t="s">
        <v>691</v>
      </c>
      <c r="C48" s="265"/>
      <c r="D48" s="273"/>
      <c r="E48" s="273"/>
      <c r="F48" s="265"/>
      <c r="G48" s="384"/>
      <c r="H48" s="815"/>
      <c r="I48" s="384"/>
    </row>
    <row r="49" spans="1:9" ht="15" customHeight="1" x14ac:dyDescent="0.2">
      <c r="A49" s="3"/>
      <c r="B49" s="236" t="s">
        <v>692</v>
      </c>
      <c r="C49" s="265"/>
      <c r="D49" s="273"/>
      <c r="E49" s="273"/>
      <c r="F49" s="265"/>
      <c r="G49" s="384"/>
      <c r="H49" s="815"/>
      <c r="I49" s="384"/>
    </row>
    <row r="50" spans="1:9" ht="15" customHeight="1" x14ac:dyDescent="0.2">
      <c r="A50" s="3"/>
      <c r="B50" s="236" t="s">
        <v>693</v>
      </c>
      <c r="C50" s="265"/>
      <c r="D50" s="273"/>
      <c r="E50" s="273"/>
      <c r="F50" s="265"/>
      <c r="G50" s="384"/>
      <c r="H50" s="815"/>
      <c r="I50" s="384"/>
    </row>
    <row r="51" spans="1:9" ht="24.75" customHeight="1" x14ac:dyDescent="0.2">
      <c r="A51" s="3"/>
      <c r="B51" s="267" t="s">
        <v>1052</v>
      </c>
      <c r="C51" s="235" t="s">
        <v>1053</v>
      </c>
      <c r="D51" s="276"/>
      <c r="E51" s="273"/>
      <c r="F51" s="265"/>
      <c r="G51" s="384"/>
      <c r="H51" s="815"/>
      <c r="I51" s="384"/>
    </row>
    <row r="52" spans="1:9" ht="24.75" customHeight="1" x14ac:dyDescent="0.2">
      <c r="A52" s="3"/>
      <c r="B52" s="267" t="s">
        <v>694</v>
      </c>
      <c r="C52" s="234"/>
      <c r="D52" s="1015">
        <v>0</v>
      </c>
      <c r="E52" s="273"/>
      <c r="F52" s="265"/>
      <c r="G52" s="384"/>
      <c r="H52" s="815"/>
      <c r="I52" s="384"/>
    </row>
    <row r="53" spans="1:9" ht="24.75" customHeight="1" x14ac:dyDescent="0.2">
      <c r="A53" s="3"/>
      <c r="B53" s="267" t="s">
        <v>695</v>
      </c>
      <c r="C53" s="234"/>
      <c r="D53" s="1016">
        <v>1</v>
      </c>
      <c r="E53" s="273"/>
      <c r="F53" s="265"/>
      <c r="G53" s="384"/>
      <c r="H53" s="815"/>
      <c r="I53" s="384"/>
    </row>
    <row r="54" spans="1:9" ht="21.75" customHeight="1" x14ac:dyDescent="0.2">
      <c r="A54" s="3"/>
      <c r="B54" s="236" t="s">
        <v>696</v>
      </c>
      <c r="C54" s="234"/>
      <c r="D54" s="1016">
        <v>2</v>
      </c>
      <c r="E54" s="235">
        <v>5128940</v>
      </c>
      <c r="F54" s="234">
        <f>D54*E54</f>
        <v>10257880</v>
      </c>
      <c r="G54" s="822"/>
      <c r="H54" s="823"/>
      <c r="I54" s="306"/>
    </row>
    <row r="55" spans="1:9" ht="15" customHeight="1" x14ac:dyDescent="0.2">
      <c r="A55" s="3"/>
      <c r="B55" s="236" t="s">
        <v>697</v>
      </c>
      <c r="C55" s="282"/>
      <c r="D55" s="235">
        <v>73</v>
      </c>
      <c r="E55" s="235">
        <v>73810</v>
      </c>
      <c r="F55" s="235">
        <f>D55*E55</f>
        <v>5388130</v>
      </c>
      <c r="G55" s="540"/>
      <c r="H55" s="815"/>
      <c r="I55" s="449"/>
    </row>
    <row r="56" spans="1:9" ht="15" customHeight="1" x14ac:dyDescent="0.2">
      <c r="A56" s="3"/>
      <c r="B56" s="390" t="s">
        <v>698</v>
      </c>
      <c r="C56" s="265"/>
      <c r="D56" s="235"/>
      <c r="E56" s="269"/>
      <c r="F56" s="269"/>
      <c r="G56" s="540"/>
      <c r="H56" s="815"/>
      <c r="I56" s="384"/>
    </row>
    <row r="57" spans="1:9" ht="15" customHeight="1" x14ac:dyDescent="0.2">
      <c r="A57" s="3"/>
      <c r="B57" s="236" t="s">
        <v>699</v>
      </c>
      <c r="C57" s="282"/>
      <c r="D57" s="235">
        <v>0</v>
      </c>
      <c r="E57" s="235">
        <v>25000</v>
      </c>
      <c r="F57" s="235">
        <f>D57*E57</f>
        <v>0</v>
      </c>
      <c r="G57" s="540"/>
      <c r="H57" s="815"/>
      <c r="I57" s="384"/>
    </row>
    <row r="58" spans="1:9" ht="15" customHeight="1" x14ac:dyDescent="0.2">
      <c r="A58" s="3"/>
      <c r="B58" s="236" t="s">
        <v>700</v>
      </c>
      <c r="C58" s="282"/>
      <c r="D58" s="235">
        <v>40</v>
      </c>
      <c r="E58" s="636">
        <v>463130</v>
      </c>
      <c r="F58" s="235">
        <f>D58*E58</f>
        <v>18525200</v>
      </c>
      <c r="G58" s="540"/>
      <c r="H58" s="815"/>
      <c r="I58" s="384"/>
    </row>
    <row r="59" spans="1:9" ht="15" customHeight="1" x14ac:dyDescent="0.2">
      <c r="A59" s="3"/>
      <c r="B59" s="267" t="s">
        <v>701</v>
      </c>
      <c r="C59" s="265"/>
      <c r="D59" s="235">
        <v>25</v>
      </c>
      <c r="E59" s="235">
        <v>282630</v>
      </c>
      <c r="F59" s="235">
        <f>D59*E59</f>
        <v>7065750</v>
      </c>
      <c r="G59" s="540"/>
      <c r="H59" s="815"/>
      <c r="I59" s="384"/>
    </row>
    <row r="60" spans="1:9" ht="15" customHeight="1" x14ac:dyDescent="0.2">
      <c r="A60" s="3"/>
      <c r="B60" s="590" t="s">
        <v>702</v>
      </c>
      <c r="C60" s="290"/>
      <c r="D60" s="392"/>
      <c r="E60" s="234"/>
      <c r="F60" s="265"/>
      <c r="G60" s="540"/>
      <c r="H60" s="815"/>
      <c r="I60" s="384"/>
    </row>
    <row r="61" spans="1:9" ht="15" customHeight="1" x14ac:dyDescent="0.2">
      <c r="A61" s="3"/>
      <c r="B61" s="267" t="s">
        <v>703</v>
      </c>
      <c r="C61" s="290" t="s">
        <v>891</v>
      </c>
      <c r="D61" s="1232">
        <v>4.5</v>
      </c>
      <c r="E61" s="234"/>
      <c r="F61" s="265"/>
      <c r="G61" s="540"/>
      <c r="H61" s="815"/>
      <c r="I61" s="384"/>
    </row>
    <row r="62" spans="1:9" ht="15" customHeight="1" x14ac:dyDescent="0.2">
      <c r="A62" s="3"/>
      <c r="B62" s="267" t="s">
        <v>529</v>
      </c>
      <c r="C62" s="290"/>
      <c r="D62" s="1232">
        <v>1</v>
      </c>
      <c r="E62" s="234">
        <v>6990700</v>
      </c>
      <c r="F62" s="234">
        <f>D62*E62</f>
        <v>6990700</v>
      </c>
      <c r="G62" s="540"/>
      <c r="H62" s="815"/>
      <c r="I62" s="384"/>
    </row>
    <row r="63" spans="1:9" ht="24.75" customHeight="1" x14ac:dyDescent="0.2">
      <c r="A63" s="3"/>
      <c r="B63" s="267" t="s">
        <v>704</v>
      </c>
      <c r="C63" s="290"/>
      <c r="D63" s="1232">
        <v>3.5</v>
      </c>
      <c r="E63" s="234">
        <v>5453000</v>
      </c>
      <c r="F63" s="234">
        <f>D63*E63</f>
        <v>19085500</v>
      </c>
      <c r="G63" s="540"/>
      <c r="H63" s="815"/>
      <c r="I63" s="384"/>
    </row>
    <row r="64" spans="1:9" ht="24.75" customHeight="1" x14ac:dyDescent="0.2">
      <c r="A64" s="3"/>
      <c r="B64" s="267" t="s">
        <v>705</v>
      </c>
      <c r="C64" s="591"/>
      <c r="D64" s="392"/>
      <c r="E64" s="234"/>
      <c r="F64" s="234">
        <v>15240788</v>
      </c>
      <c r="G64" s="1292"/>
      <c r="H64" s="1292"/>
      <c r="I64" s="384"/>
    </row>
    <row r="65" spans="1:9" ht="24.75" customHeight="1" x14ac:dyDescent="0.2">
      <c r="A65" s="3"/>
      <c r="B65" s="590" t="s">
        <v>706</v>
      </c>
      <c r="C65" s="265"/>
      <c r="D65" s="273"/>
      <c r="E65" s="233"/>
      <c r="F65" s="234"/>
      <c r="G65" s="540"/>
      <c r="H65" s="815"/>
      <c r="I65" s="384"/>
    </row>
    <row r="66" spans="1:9" ht="24.75" customHeight="1" x14ac:dyDescent="0.2">
      <c r="A66" s="3"/>
      <c r="B66" s="267" t="s">
        <v>707</v>
      </c>
      <c r="C66" s="282"/>
      <c r="D66" s="235">
        <v>15</v>
      </c>
      <c r="E66" s="235">
        <v>5439900</v>
      </c>
      <c r="F66" s="235">
        <f>D66*E66</f>
        <v>81598500</v>
      </c>
      <c r="G66" s="822"/>
      <c r="H66" s="823"/>
      <c r="I66" s="384"/>
    </row>
    <row r="67" spans="1:9" ht="24.75" customHeight="1" x14ac:dyDescent="0.2">
      <c r="A67" s="3"/>
      <c r="B67" s="267" t="s">
        <v>708</v>
      </c>
      <c r="C67" s="290"/>
      <c r="D67" s="233"/>
      <c r="E67" s="233"/>
      <c r="F67" s="234">
        <v>20037542</v>
      </c>
      <c r="G67" s="819">
        <f>F54+F55+F57+F58+F59+F62+F63+F64+F66+F67</f>
        <v>184189990</v>
      </c>
      <c r="H67" s="820" t="s">
        <v>727</v>
      </c>
      <c r="I67" s="384"/>
    </row>
    <row r="68" spans="1:9" ht="15" customHeight="1" x14ac:dyDescent="0.2">
      <c r="A68" s="3"/>
      <c r="B68" s="390" t="s">
        <v>709</v>
      </c>
      <c r="C68" s="265"/>
      <c r="D68" s="273"/>
      <c r="E68" s="233"/>
      <c r="F68" s="265"/>
      <c r="G68" s="3"/>
      <c r="H68" s="3"/>
      <c r="I68" s="384"/>
    </row>
    <row r="69" spans="1:9" ht="24" customHeight="1" x14ac:dyDescent="0.2">
      <c r="A69" s="3"/>
      <c r="B69" s="236" t="s">
        <v>710</v>
      </c>
      <c r="C69" s="1234">
        <v>421</v>
      </c>
      <c r="D69" s="1235">
        <v>11.47</v>
      </c>
      <c r="E69" s="235">
        <v>2700300</v>
      </c>
      <c r="F69" s="235">
        <f>D69*E69</f>
        <v>30972441</v>
      </c>
      <c r="G69" s="822"/>
      <c r="H69" s="823"/>
      <c r="I69" s="384"/>
    </row>
    <row r="70" spans="1:9" ht="25.5" customHeight="1" x14ac:dyDescent="0.2">
      <c r="A70" s="3"/>
      <c r="B70" s="236" t="s">
        <v>711</v>
      </c>
      <c r="C70" s="290"/>
      <c r="D70" s="233"/>
      <c r="E70" s="233"/>
      <c r="F70" s="234">
        <v>49184793</v>
      </c>
      <c r="G70" s="819">
        <f>F69+F70+F71</f>
        <v>80218794</v>
      </c>
      <c r="H70" s="820" t="s">
        <v>728</v>
      </c>
      <c r="I70" s="384"/>
    </row>
    <row r="71" spans="1:9" ht="26.25" customHeight="1" x14ac:dyDescent="0.2">
      <c r="A71" s="3"/>
      <c r="B71" s="267" t="s">
        <v>712</v>
      </c>
      <c r="C71" s="290"/>
      <c r="D71" s="234">
        <v>216</v>
      </c>
      <c r="E71" s="234">
        <v>285</v>
      </c>
      <c r="F71" s="234">
        <f>D71*E71</f>
        <v>61560</v>
      </c>
      <c r="G71" s="824"/>
      <c r="H71" s="820"/>
      <c r="I71" s="384"/>
    </row>
    <row r="72" spans="1:9" ht="15" customHeight="1" x14ac:dyDescent="0.2">
      <c r="A72" s="3"/>
      <c r="B72" s="3"/>
      <c r="C72" s="3"/>
      <c r="D72" s="3"/>
      <c r="E72" s="3"/>
      <c r="F72" s="1194"/>
      <c r="G72" s="819">
        <f>SUM(F48:F71)</f>
        <v>264408784</v>
      </c>
      <c r="H72" s="820" t="s">
        <v>713</v>
      </c>
      <c r="I72" s="384"/>
    </row>
    <row r="73" spans="1:9" ht="15" customHeight="1" x14ac:dyDescent="0.2">
      <c r="A73" s="3"/>
      <c r="B73" s="583" t="s">
        <v>714</v>
      </c>
      <c r="C73" s="234"/>
      <c r="D73" s="233"/>
      <c r="E73" s="233"/>
      <c r="F73" s="592"/>
      <c r="G73" s="384"/>
      <c r="H73" s="815"/>
      <c r="I73" s="384"/>
    </row>
    <row r="74" spans="1:9" ht="26.25" customHeight="1" x14ac:dyDescent="0.2">
      <c r="A74" s="3"/>
      <c r="B74" s="267" t="s">
        <v>715</v>
      </c>
      <c r="C74" s="234"/>
      <c r="D74" s="235">
        <v>4759</v>
      </c>
      <c r="E74" s="235">
        <v>2213</v>
      </c>
      <c r="F74" s="135">
        <f>D74*E74</f>
        <v>10531667</v>
      </c>
      <c r="G74" s="817"/>
      <c r="H74" s="818"/>
      <c r="I74" s="384"/>
    </row>
    <row r="75" spans="1:9" ht="15" customHeight="1" x14ac:dyDescent="0.2">
      <c r="A75" s="3"/>
      <c r="B75" s="267"/>
      <c r="C75" s="290"/>
      <c r="D75" s="235"/>
      <c r="E75" s="235"/>
      <c r="F75" s="593"/>
      <c r="G75" s="819">
        <f>F74</f>
        <v>10531667</v>
      </c>
      <c r="H75" s="820" t="s">
        <v>716</v>
      </c>
      <c r="I75" s="384"/>
    </row>
    <row r="76" spans="1:9" ht="15" customHeight="1" x14ac:dyDescent="0.2">
      <c r="A76" s="3"/>
      <c r="B76" s="393"/>
      <c r="C76" s="284"/>
      <c r="D76" s="273"/>
      <c r="E76" s="233"/>
      <c r="F76" s="265"/>
      <c r="G76" s="825"/>
      <c r="H76" s="819"/>
      <c r="I76" s="394"/>
    </row>
    <row r="77" spans="1:9" ht="36.75" customHeight="1" x14ac:dyDescent="0.2">
      <c r="A77" s="3"/>
      <c r="B77" s="1100" t="s">
        <v>1075</v>
      </c>
      <c r="C77" s="826"/>
      <c r="D77" s="827"/>
      <c r="E77" s="827"/>
      <c r="F77" s="1195">
        <v>-119190720</v>
      </c>
      <c r="G77" s="819">
        <f>F77</f>
        <v>-119190720</v>
      </c>
      <c r="H77" s="819" t="s">
        <v>717</v>
      </c>
      <c r="I77" s="394"/>
    </row>
    <row r="78" spans="1:9" ht="15" customHeight="1" thickBot="1" x14ac:dyDescent="0.25">
      <c r="A78" s="3"/>
      <c r="B78" s="395"/>
      <c r="C78" s="277"/>
      <c r="D78" s="278"/>
      <c r="E78" s="278"/>
      <c r="F78" s="1196"/>
      <c r="G78" s="825"/>
      <c r="H78" s="819"/>
      <c r="I78" s="384"/>
    </row>
    <row r="79" spans="1:9" ht="15" customHeight="1" thickBot="1" x14ac:dyDescent="0.25">
      <c r="A79" s="3"/>
      <c r="B79" s="279" t="s">
        <v>485</v>
      </c>
      <c r="C79" s="1293">
        <f>F11+F13+F16+F19+F22+F25+F28+F34+F37+F42+F43+F45+F54+F55+F58+F59+F62+F63+F64+F66+F67+F69+F70+F71+F74+F77+F29+F30+F35</f>
        <v>402978937</v>
      </c>
      <c r="D79" s="1293"/>
      <c r="E79" s="1293"/>
      <c r="F79" s="1294"/>
      <c r="G79" s="828">
        <f>G31+G46+G72+G75+G77</f>
        <v>402978937</v>
      </c>
      <c r="H79" s="829" t="s">
        <v>581</v>
      </c>
      <c r="I79" s="388"/>
    </row>
    <row r="80" spans="1:9" x14ac:dyDescent="0.2">
      <c r="A80" s="3"/>
      <c r="B80" s="109"/>
      <c r="C80" s="3"/>
      <c r="D80" s="3"/>
      <c r="E80" s="3"/>
      <c r="F80" s="3"/>
      <c r="G80" s="3"/>
      <c r="H80" s="815"/>
      <c r="I80" s="3"/>
    </row>
    <row r="81" spans="1:9" x14ac:dyDescent="0.2">
      <c r="A81" s="3"/>
      <c r="B81" s="594"/>
      <c r="C81" s="3"/>
      <c r="D81" s="3"/>
      <c r="E81" s="3"/>
      <c r="F81" s="3"/>
      <c r="G81" s="3"/>
      <c r="H81" s="815"/>
      <c r="I81" s="3"/>
    </row>
    <row r="84" spans="1:9" ht="12" customHeight="1" x14ac:dyDescent="0.2"/>
    <row r="86" spans="1:9" ht="15.75" customHeight="1" x14ac:dyDescent="0.2"/>
  </sheetData>
  <mergeCells count="9">
    <mergeCell ref="B1:F1"/>
    <mergeCell ref="G64:H64"/>
    <mergeCell ref="C79:F79"/>
    <mergeCell ref="C2:F2"/>
    <mergeCell ref="B3:F3"/>
    <mergeCell ref="B4:F4"/>
    <mergeCell ref="B7:B8"/>
    <mergeCell ref="C7:F7"/>
    <mergeCell ref="G7:G8"/>
  </mergeCells>
  <pageMargins left="0.70866141732283472" right="0.70866141732283472" top="0.74803149606299213" bottom="0.74803149606299213" header="0.31496062992125984" footer="0.31496062992125984"/>
  <pageSetup paperSize="8" scale="7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I40"/>
  <sheetViews>
    <sheetView workbookViewId="0">
      <selection sqref="A1:G1"/>
    </sheetView>
  </sheetViews>
  <sheetFormatPr defaultColWidth="9.140625" defaultRowHeight="12.75" x14ac:dyDescent="0.2"/>
  <cols>
    <col min="1" max="1" width="0.42578125" style="1" customWidth="1"/>
    <col min="2" max="2" width="27.42578125" style="1" customWidth="1"/>
    <col min="3" max="3" width="31.85546875" style="1" customWidth="1"/>
    <col min="4" max="4" width="15.140625" style="1" customWidth="1"/>
    <col min="5" max="5" width="0" style="121" hidden="1" customWidth="1"/>
    <col min="6" max="6" width="0" style="141" hidden="1" customWidth="1"/>
    <col min="7" max="7" width="10.28515625" style="121" hidden="1" customWidth="1"/>
    <col min="8" max="16384" width="9.140625" style="2"/>
  </cols>
  <sheetData>
    <row r="1" spans="1:8" ht="32.25" customHeight="1" x14ac:dyDescent="0.2">
      <c r="A1" s="1304" t="s">
        <v>1131</v>
      </c>
      <c r="B1" s="1304"/>
      <c r="C1" s="1304"/>
      <c r="D1" s="1304"/>
      <c r="E1" s="1304"/>
      <c r="F1" s="1304"/>
      <c r="G1" s="1304"/>
    </row>
    <row r="3" spans="1:8" ht="15" customHeight="1" x14ac:dyDescent="0.2">
      <c r="B3" s="1307" t="s">
        <v>73</v>
      </c>
      <c r="C3" s="1307"/>
      <c r="D3" s="1307"/>
      <c r="E3" s="1308"/>
      <c r="F3" s="1308"/>
      <c r="G3" s="1308"/>
    </row>
    <row r="4" spans="1:8" ht="15" customHeight="1" x14ac:dyDescent="0.2">
      <c r="B4" s="1312" t="s">
        <v>1090</v>
      </c>
      <c r="C4" s="1312"/>
      <c r="D4" s="1312"/>
      <c r="E4" s="2"/>
      <c r="F4" s="2"/>
      <c r="G4" s="2"/>
    </row>
    <row r="5" spans="1:8" ht="15" customHeight="1" x14ac:dyDescent="0.2">
      <c r="B5" s="1307"/>
      <c r="C5" s="1307"/>
    </row>
    <row r="6" spans="1:8" ht="15" customHeight="1" x14ac:dyDescent="0.2">
      <c r="B6" s="1309" t="s">
        <v>210</v>
      </c>
      <c r="C6" s="1310"/>
      <c r="D6" s="1310"/>
      <c r="E6" s="1310"/>
      <c r="F6" s="1310"/>
      <c r="G6" s="1310"/>
    </row>
    <row r="7" spans="1:8" ht="48.75" customHeight="1" x14ac:dyDescent="0.2">
      <c r="B7" s="972" t="s">
        <v>78</v>
      </c>
      <c r="C7" s="973" t="s">
        <v>1121</v>
      </c>
      <c r="D7" s="777" t="s">
        <v>1122</v>
      </c>
      <c r="E7" s="1311" t="s">
        <v>366</v>
      </c>
      <c r="F7" s="1311"/>
      <c r="G7" s="1311"/>
    </row>
    <row r="8" spans="1:8" ht="15.95" customHeight="1" x14ac:dyDescent="0.2">
      <c r="B8" s="778" t="s">
        <v>377</v>
      </c>
      <c r="C8" s="779"/>
      <c r="D8" s="965"/>
      <c r="E8" s="2"/>
      <c r="F8" s="2"/>
      <c r="G8" s="2"/>
      <c r="H8" s="251"/>
    </row>
    <row r="9" spans="1:8" ht="36" customHeight="1" x14ac:dyDescent="0.2">
      <c r="B9" s="780" t="s">
        <v>378</v>
      </c>
      <c r="C9" s="963" t="s">
        <v>1098</v>
      </c>
      <c r="D9" s="966">
        <v>280000</v>
      </c>
      <c r="E9" s="2"/>
      <c r="F9" s="2"/>
      <c r="G9" s="2"/>
      <c r="H9" s="251"/>
    </row>
    <row r="10" spans="1:8" ht="36" customHeight="1" x14ac:dyDescent="0.2">
      <c r="B10" s="780" t="s">
        <v>1040</v>
      </c>
      <c r="C10" s="963"/>
      <c r="D10" s="966"/>
      <c r="E10" s="2"/>
      <c r="F10" s="2"/>
      <c r="G10" s="2"/>
      <c r="H10" s="251"/>
    </row>
    <row r="11" spans="1:8" ht="23.25" customHeight="1" x14ac:dyDescent="0.2">
      <c r="B11" s="780" t="s">
        <v>379</v>
      </c>
      <c r="C11" s="781" t="s">
        <v>1099</v>
      </c>
      <c r="D11" s="966">
        <v>562374</v>
      </c>
      <c r="E11" s="2"/>
      <c r="F11" s="2"/>
      <c r="G11" s="2"/>
      <c r="H11" s="266"/>
    </row>
    <row r="12" spans="1:8" x14ac:dyDescent="0.2">
      <c r="B12" s="780" t="s">
        <v>380</v>
      </c>
      <c r="C12" s="1191">
        <v>0.02</v>
      </c>
      <c r="D12" s="966">
        <v>300000</v>
      </c>
      <c r="E12" s="2"/>
      <c r="F12" s="2"/>
      <c r="G12" s="2"/>
      <c r="H12" s="251"/>
    </row>
    <row r="13" spans="1:8" ht="23.25" customHeight="1" x14ac:dyDescent="0.2">
      <c r="B13" s="782" t="s">
        <v>381</v>
      </c>
      <c r="C13" s="367"/>
      <c r="D13" s="967">
        <f>SUM(D9:D12)</f>
        <v>1142374</v>
      </c>
      <c r="E13" s="2"/>
      <c r="F13" s="2"/>
      <c r="G13" s="2"/>
      <c r="H13" s="251"/>
    </row>
    <row r="14" spans="1:8" ht="15.95" customHeight="1" x14ac:dyDescent="0.2">
      <c r="B14" s="783"/>
      <c r="C14" s="118"/>
      <c r="D14" s="968"/>
      <c r="E14" s="2"/>
      <c r="F14" s="2"/>
      <c r="G14" s="2"/>
      <c r="H14" s="251"/>
    </row>
    <row r="15" spans="1:8" s="148" customFormat="1" ht="17.25" customHeight="1" x14ac:dyDescent="0.2">
      <c r="B15" s="784" t="s">
        <v>382</v>
      </c>
      <c r="C15" s="240"/>
      <c r="D15" s="969">
        <v>14500</v>
      </c>
      <c r="H15" s="252"/>
    </row>
    <row r="16" spans="1:8" ht="15.95" customHeight="1" x14ac:dyDescent="0.2">
      <c r="B16" s="785"/>
      <c r="C16" s="119"/>
      <c r="D16" s="968"/>
      <c r="E16" s="2"/>
      <c r="F16" s="2"/>
      <c r="G16" s="2"/>
      <c r="H16" s="251"/>
    </row>
    <row r="17" spans="1:9" ht="15.95" customHeight="1" x14ac:dyDescent="0.2">
      <c r="B17" s="1305" t="s">
        <v>383</v>
      </c>
      <c r="C17" s="1306"/>
      <c r="D17" s="968"/>
      <c r="E17" s="2"/>
      <c r="F17" s="2"/>
      <c r="G17" s="2"/>
      <c r="H17" s="251"/>
    </row>
    <row r="18" spans="1:9" ht="15.95" customHeight="1" x14ac:dyDescent="0.2">
      <c r="B18" s="783"/>
      <c r="C18" s="118"/>
      <c r="D18" s="968"/>
      <c r="E18" s="2"/>
      <c r="F18" s="2"/>
      <c r="G18" s="2"/>
      <c r="H18" s="251"/>
    </row>
    <row r="19" spans="1:9" ht="78.75" customHeight="1" x14ac:dyDescent="0.2">
      <c r="B19" s="786" t="s">
        <v>384</v>
      </c>
      <c r="C19" s="120" t="s">
        <v>385</v>
      </c>
      <c r="D19" s="968">
        <v>0</v>
      </c>
      <c r="E19" s="2"/>
      <c r="F19" s="2"/>
      <c r="G19" s="2"/>
      <c r="H19" s="251"/>
    </row>
    <row r="20" spans="1:9" ht="15.95" customHeight="1" x14ac:dyDescent="0.2">
      <c r="A20" s="2"/>
      <c r="B20" s="785" t="s">
        <v>386</v>
      </c>
      <c r="C20" s="119"/>
      <c r="D20" s="968">
        <v>0</v>
      </c>
      <c r="E20" s="2"/>
      <c r="F20" s="2"/>
      <c r="G20" s="2"/>
      <c r="H20" s="251"/>
    </row>
    <row r="21" spans="1:9" ht="15.95" customHeight="1" x14ac:dyDescent="0.2">
      <c r="A21" s="2"/>
      <c r="B21" s="785"/>
      <c r="C21" s="119"/>
      <c r="D21" s="968"/>
      <c r="E21" s="2"/>
      <c r="F21" s="2"/>
      <c r="G21" s="2"/>
      <c r="H21" s="251"/>
    </row>
    <row r="22" spans="1:9" ht="15.95" customHeight="1" x14ac:dyDescent="0.2">
      <c r="A22" s="2"/>
      <c r="B22" s="778" t="s">
        <v>387</v>
      </c>
      <c r="C22" s="119"/>
      <c r="D22" s="968"/>
      <c r="E22" s="2"/>
      <c r="F22" s="2"/>
      <c r="G22" s="2"/>
      <c r="H22" s="251"/>
    </row>
    <row r="23" spans="1:9" ht="15.95" customHeight="1" x14ac:dyDescent="0.2">
      <c r="A23" s="2"/>
      <c r="B23" s="783" t="s">
        <v>388</v>
      </c>
      <c r="C23" s="119"/>
      <c r="D23" s="968">
        <v>0</v>
      </c>
      <c r="E23" s="2"/>
      <c r="F23" s="2"/>
      <c r="G23" s="2"/>
      <c r="H23" s="251"/>
    </row>
    <row r="24" spans="1:9" s="148" customFormat="1" ht="15.95" customHeight="1" x14ac:dyDescent="0.2">
      <c r="B24" s="251" t="s">
        <v>93</v>
      </c>
      <c r="C24" s="152"/>
      <c r="D24" s="968">
        <v>0</v>
      </c>
      <c r="E24" s="2"/>
      <c r="H24" s="252"/>
    </row>
    <row r="25" spans="1:9" s="148" customFormat="1" ht="15.95" customHeight="1" x14ac:dyDescent="0.2">
      <c r="B25" s="251" t="s">
        <v>362</v>
      </c>
      <c r="C25" s="152"/>
      <c r="D25" s="968">
        <v>9000</v>
      </c>
      <c r="E25" s="2"/>
      <c r="H25" s="252"/>
    </row>
    <row r="26" spans="1:9" ht="15.95" customHeight="1" x14ac:dyDescent="0.2">
      <c r="A26" s="2"/>
      <c r="B26" s="783" t="s">
        <v>389</v>
      </c>
      <c r="C26" s="119"/>
      <c r="D26" s="968">
        <v>0</v>
      </c>
      <c r="E26" s="2"/>
      <c r="F26" s="2"/>
      <c r="G26" s="2"/>
      <c r="H26" s="251"/>
    </row>
    <row r="27" spans="1:9" ht="15.95" customHeight="1" x14ac:dyDescent="0.2">
      <c r="A27" s="2"/>
      <c r="B27" s="783" t="s">
        <v>390</v>
      </c>
      <c r="C27" s="119"/>
      <c r="D27" s="968"/>
      <c r="E27" s="2"/>
      <c r="F27" s="2"/>
      <c r="G27" s="2"/>
      <c r="H27" s="251"/>
    </row>
    <row r="28" spans="1:9" ht="15.95" customHeight="1" x14ac:dyDescent="0.2">
      <c r="A28" s="2"/>
      <c r="B28" s="251" t="s">
        <v>1057</v>
      </c>
      <c r="C28" s="152"/>
      <c r="D28" s="968">
        <v>17000</v>
      </c>
      <c r="E28" s="2"/>
      <c r="F28" s="2"/>
      <c r="G28" s="2"/>
      <c r="H28" s="251"/>
    </row>
    <row r="29" spans="1:9" ht="15.95" customHeight="1" x14ac:dyDescent="0.2">
      <c r="A29" s="2"/>
      <c r="B29" s="785" t="s">
        <v>391</v>
      </c>
      <c r="C29" s="119"/>
      <c r="D29" s="969">
        <f>SUM(D23:D28)</f>
        <v>26000</v>
      </c>
      <c r="E29" s="2"/>
      <c r="F29" s="2"/>
      <c r="G29" s="2"/>
      <c r="H29" s="251"/>
    </row>
    <row r="30" spans="1:9" ht="15.95" customHeight="1" x14ac:dyDescent="0.2">
      <c r="A30" s="2"/>
      <c r="B30" s="785"/>
      <c r="C30" s="119"/>
      <c r="D30" s="970"/>
      <c r="E30" s="2"/>
      <c r="F30" s="2"/>
      <c r="G30" s="2"/>
      <c r="H30" s="251"/>
    </row>
    <row r="31" spans="1:9" ht="15.95" customHeight="1" x14ac:dyDescent="0.2">
      <c r="A31" s="2"/>
      <c r="B31" s="787" t="s">
        <v>392</v>
      </c>
      <c r="C31" s="964"/>
      <c r="D31" s="971">
        <f>D13+D15+D29</f>
        <v>1182874</v>
      </c>
      <c r="E31" s="2"/>
      <c r="F31" s="2"/>
      <c r="G31" s="2"/>
      <c r="I31" s="974">
        <f>'ÖNK kötelező-nem kötelező'!AJ83+'ÖNK kötelező-nem kötelező'!AK83</f>
        <v>1182874</v>
      </c>
    </row>
    <row r="32" spans="1:9" ht="15.95" customHeight="1" x14ac:dyDescent="0.2">
      <c r="A32" s="2"/>
      <c r="E32" s="2"/>
      <c r="F32" s="2"/>
      <c r="G32" s="2"/>
    </row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G84"/>
  <sheetViews>
    <sheetView topLeftCell="A22" zoomScale="206" zoomScaleNormal="206" workbookViewId="0">
      <selection activeCell="B1" sqref="B1:C1"/>
    </sheetView>
  </sheetViews>
  <sheetFormatPr defaultColWidth="9.140625" defaultRowHeight="8.25" x14ac:dyDescent="0.15"/>
  <cols>
    <col min="1" max="1" width="4.85546875" style="601" customWidth="1"/>
    <col min="2" max="2" width="57.5703125" style="629" customWidth="1"/>
    <col min="3" max="3" width="8.28515625" style="227" customWidth="1"/>
    <col min="4" max="4" width="44.28515625" style="602" customWidth="1"/>
    <col min="5" max="16384" width="9.140625" style="602"/>
  </cols>
  <sheetData>
    <row r="1" spans="1:5" x14ac:dyDescent="0.15">
      <c r="B1" s="1313" t="s">
        <v>1132</v>
      </c>
      <c r="C1" s="1313"/>
    </row>
    <row r="2" spans="1:5" x14ac:dyDescent="0.15">
      <c r="B2" s="603"/>
    </row>
    <row r="3" spans="1:5" ht="9.75" x14ac:dyDescent="0.2">
      <c r="A3" s="1265" t="s">
        <v>51</v>
      </c>
      <c r="B3" s="1265"/>
      <c r="C3" s="1265"/>
    </row>
    <row r="4" spans="1:5" ht="11.25" customHeight="1" x14ac:dyDescent="0.2">
      <c r="A4" s="1265" t="s">
        <v>1089</v>
      </c>
      <c r="B4" s="1265"/>
      <c r="C4" s="1265"/>
    </row>
    <row r="5" spans="1:5" ht="9.75" x14ac:dyDescent="0.2">
      <c r="A5" s="1265" t="s">
        <v>569</v>
      </c>
      <c r="B5" s="1265"/>
      <c r="C5" s="1265"/>
    </row>
    <row r="6" spans="1:5" x14ac:dyDescent="0.15">
      <c r="B6" s="1316" t="s">
        <v>210</v>
      </c>
      <c r="C6" s="1317"/>
    </row>
    <row r="7" spans="1:5" ht="24" customHeight="1" x14ac:dyDescent="0.15">
      <c r="A7" s="1318" t="s">
        <v>72</v>
      </c>
      <c r="B7" s="1314" t="s">
        <v>78</v>
      </c>
      <c r="C7" s="1319" t="s">
        <v>61</v>
      </c>
    </row>
    <row r="8" spans="1:5" x14ac:dyDescent="0.15">
      <c r="A8" s="1318"/>
      <c r="B8" s="1315"/>
      <c r="C8" s="1319"/>
      <c r="D8" s="608"/>
    </row>
    <row r="9" spans="1:5" ht="9.75" x14ac:dyDescent="0.15">
      <c r="A9" s="753" t="s">
        <v>302</v>
      </c>
      <c r="B9" s="605" t="s">
        <v>79</v>
      </c>
      <c r="C9" s="607"/>
      <c r="D9" s="608"/>
    </row>
    <row r="10" spans="1:5" ht="10.5" thickBot="1" x14ac:dyDescent="0.2">
      <c r="A10" s="754" t="s">
        <v>310</v>
      </c>
      <c r="B10" s="609" t="s">
        <v>80</v>
      </c>
      <c r="C10" s="610"/>
      <c r="D10" s="608"/>
    </row>
    <row r="11" spans="1:5" s="613" customFormat="1" ht="10.5" thickBot="1" x14ac:dyDescent="0.25">
      <c r="A11" s="755" t="s">
        <v>311</v>
      </c>
      <c r="B11" s="611" t="s">
        <v>121</v>
      </c>
      <c r="C11" s="756">
        <f>SUM(C12:C17)+C18</f>
        <v>525551</v>
      </c>
      <c r="D11" s="612"/>
      <c r="E11" s="612"/>
    </row>
    <row r="12" spans="1:5" s="613" customFormat="1" x14ac:dyDescent="0.15">
      <c r="A12" s="757" t="s">
        <v>312</v>
      </c>
      <c r="B12" s="614" t="s">
        <v>118</v>
      </c>
      <c r="C12" s="637">
        <v>158194</v>
      </c>
      <c r="D12" s="612"/>
    </row>
    <row r="13" spans="1:5" s="613" customFormat="1" x14ac:dyDescent="0.15">
      <c r="A13" s="757" t="s">
        <v>313</v>
      </c>
      <c r="B13" s="614" t="s">
        <v>119</v>
      </c>
      <c r="C13" s="638">
        <v>89035</v>
      </c>
      <c r="D13" s="612"/>
    </row>
    <row r="14" spans="1:5" s="613" customFormat="1" x14ac:dyDescent="0.15">
      <c r="A14" s="757" t="s">
        <v>314</v>
      </c>
      <c r="B14" s="614" t="s">
        <v>120</v>
      </c>
      <c r="C14" s="638">
        <v>0</v>
      </c>
      <c r="D14" s="612"/>
      <c r="E14" s="612"/>
    </row>
    <row r="15" spans="1:5" s="613" customFormat="1" x14ac:dyDescent="0.15">
      <c r="A15" s="757" t="s">
        <v>315</v>
      </c>
      <c r="B15" s="614" t="s">
        <v>649</v>
      </c>
      <c r="C15" s="638">
        <v>184190</v>
      </c>
      <c r="D15" s="612"/>
      <c r="E15" s="612"/>
    </row>
    <row r="16" spans="1:5" s="613" customFormat="1" x14ac:dyDescent="0.15">
      <c r="A16" s="757" t="s">
        <v>316</v>
      </c>
      <c r="B16" s="614" t="s">
        <v>650</v>
      </c>
      <c r="C16" s="638">
        <v>80219</v>
      </c>
      <c r="D16" s="612"/>
      <c r="E16" s="612"/>
    </row>
    <row r="17" spans="1:6" s="613" customFormat="1" ht="9" thickBot="1" x14ac:dyDescent="0.2">
      <c r="A17" s="754" t="s">
        <v>317</v>
      </c>
      <c r="B17" s="725" t="s">
        <v>133</v>
      </c>
      <c r="C17" s="726">
        <v>10531</v>
      </c>
      <c r="D17" s="612"/>
    </row>
    <row r="18" spans="1:6" s="1168" customFormat="1" ht="10.5" thickBot="1" x14ac:dyDescent="0.25">
      <c r="A18" s="1165" t="s">
        <v>346</v>
      </c>
      <c r="B18" s="1164" t="s">
        <v>1054</v>
      </c>
      <c r="C18" s="1166">
        <v>3382</v>
      </c>
      <c r="D18" s="1167"/>
      <c r="F18" s="1167"/>
    </row>
    <row r="19" spans="1:6" s="613" customFormat="1" ht="10.5" thickBot="1" x14ac:dyDescent="0.25">
      <c r="A19" s="755" t="s">
        <v>347</v>
      </c>
      <c r="B19" s="611" t="s">
        <v>138</v>
      </c>
      <c r="C19" s="759">
        <v>0</v>
      </c>
      <c r="D19" s="612"/>
      <c r="E19" s="612"/>
    </row>
    <row r="20" spans="1:6" s="613" customFormat="1" ht="10.5" thickBot="1" x14ac:dyDescent="0.25">
      <c r="A20" s="755" t="s">
        <v>348</v>
      </c>
      <c r="B20" s="611" t="s">
        <v>203</v>
      </c>
      <c r="C20" s="759">
        <v>0</v>
      </c>
      <c r="D20" s="612"/>
      <c r="E20" s="612"/>
    </row>
    <row r="21" spans="1:6" x14ac:dyDescent="0.15">
      <c r="A21" s="757"/>
      <c r="B21" s="616"/>
      <c r="C21" s="615"/>
      <c r="D21" s="608"/>
    </row>
    <row r="22" spans="1:6" ht="9.75" x14ac:dyDescent="0.2">
      <c r="A22" s="760" t="s">
        <v>349</v>
      </c>
      <c r="B22" s="609" t="s">
        <v>17</v>
      </c>
      <c r="C22" s="617"/>
      <c r="D22" s="608"/>
    </row>
    <row r="23" spans="1:6" ht="9.75" x14ac:dyDescent="0.2">
      <c r="A23" s="757" t="s">
        <v>350</v>
      </c>
      <c r="B23" s="652" t="s">
        <v>509</v>
      </c>
      <c r="C23" s="643">
        <f>C24</f>
        <v>0</v>
      </c>
      <c r="D23" s="608"/>
    </row>
    <row r="24" spans="1:6" x14ac:dyDescent="0.15">
      <c r="A24" s="757" t="s">
        <v>351</v>
      </c>
      <c r="B24" s="627"/>
      <c r="C24" s="630">
        <v>0</v>
      </c>
      <c r="D24" s="608"/>
    </row>
    <row r="25" spans="1:6" x14ac:dyDescent="0.15">
      <c r="A25" s="757"/>
      <c r="B25" s="230"/>
      <c r="C25" s="615"/>
      <c r="D25" s="608"/>
    </row>
    <row r="26" spans="1:6" ht="9.75" x14ac:dyDescent="0.2">
      <c r="A26" s="757" t="s">
        <v>352</v>
      </c>
      <c r="B26" s="653" t="s">
        <v>599</v>
      </c>
      <c r="C26" s="643">
        <f>SUM(C27:C27)</f>
        <v>11336</v>
      </c>
      <c r="D26" s="608"/>
      <c r="E26" s="608"/>
    </row>
    <row r="27" spans="1:6" s="631" customFormat="1" ht="15.75" customHeight="1" x14ac:dyDescent="0.15">
      <c r="A27" s="757" t="s">
        <v>353</v>
      </c>
      <c r="B27" s="761" t="s">
        <v>719</v>
      </c>
      <c r="C27" s="619">
        <v>11336</v>
      </c>
      <c r="D27" s="633"/>
    </row>
    <row r="28" spans="1:6" ht="11.25" customHeight="1" x14ac:dyDescent="0.2">
      <c r="A28" s="757" t="s">
        <v>354</v>
      </c>
      <c r="B28" s="652" t="s">
        <v>595</v>
      </c>
      <c r="C28" s="643">
        <f>C29</f>
        <v>1900</v>
      </c>
      <c r="D28" s="608"/>
    </row>
    <row r="29" spans="1:6" ht="11.25" customHeight="1" x14ac:dyDescent="0.15">
      <c r="A29" s="757" t="s">
        <v>355</v>
      </c>
      <c r="B29" s="634" t="s">
        <v>552</v>
      </c>
      <c r="C29" s="630">
        <v>1900</v>
      </c>
      <c r="D29" s="627"/>
    </row>
    <row r="30" spans="1:6" ht="9.75" x14ac:dyDescent="0.2">
      <c r="A30" s="757" t="s">
        <v>356</v>
      </c>
      <c r="B30" s="653" t="s">
        <v>68</v>
      </c>
      <c r="C30" s="643">
        <f>C31</f>
        <v>0</v>
      </c>
      <c r="D30" s="608"/>
    </row>
    <row r="31" spans="1:6" ht="10.5" customHeight="1" thickBot="1" x14ac:dyDescent="0.2">
      <c r="A31" s="754" t="s">
        <v>357</v>
      </c>
      <c r="B31" s="627"/>
      <c r="C31" s="630"/>
      <c r="D31" s="627"/>
    </row>
    <row r="32" spans="1:6" ht="10.5" thickBot="1" x14ac:dyDescent="0.25">
      <c r="A32" s="755" t="s">
        <v>358</v>
      </c>
      <c r="B32" s="621" t="s">
        <v>117</v>
      </c>
      <c r="C32" s="759">
        <f>C23+C26+C28+C30</f>
        <v>13236</v>
      </c>
      <c r="D32" s="608"/>
      <c r="E32" s="608"/>
    </row>
    <row r="33" spans="1:5" ht="9.75" x14ac:dyDescent="0.2">
      <c r="A33" s="1246"/>
      <c r="B33" s="622"/>
      <c r="C33" s="643"/>
      <c r="D33" s="608"/>
      <c r="E33" s="608"/>
    </row>
    <row r="34" spans="1:5" ht="10.5" thickBot="1" x14ac:dyDescent="0.25">
      <c r="A34" s="754" t="s">
        <v>359</v>
      </c>
      <c r="B34" s="622" t="s">
        <v>1123</v>
      </c>
      <c r="C34" s="643">
        <v>5000</v>
      </c>
      <c r="D34" s="608"/>
    </row>
    <row r="35" spans="1:5" ht="10.5" thickBot="1" x14ac:dyDescent="0.25">
      <c r="A35" s="758" t="s">
        <v>360</v>
      </c>
      <c r="B35" s="621" t="s">
        <v>510</v>
      </c>
      <c r="C35" s="759">
        <f>C34</f>
        <v>5000</v>
      </c>
      <c r="D35" s="608"/>
      <c r="E35" s="608"/>
    </row>
    <row r="36" spans="1:5" ht="10.5" thickBot="1" x14ac:dyDescent="0.25">
      <c r="A36" s="762"/>
      <c r="B36" s="622"/>
      <c r="C36" s="617"/>
      <c r="D36" s="608"/>
    </row>
    <row r="37" spans="1:5" ht="10.5" thickBot="1" x14ac:dyDescent="0.25">
      <c r="A37" s="758" t="s">
        <v>361</v>
      </c>
      <c r="B37" s="621" t="s">
        <v>84</v>
      </c>
      <c r="C37" s="759">
        <f>C32+C11</f>
        <v>538787</v>
      </c>
      <c r="D37" s="608"/>
    </row>
    <row r="38" spans="1:5" ht="9.75" x14ac:dyDescent="0.2">
      <c r="A38" s="757"/>
      <c r="B38" s="622"/>
      <c r="C38" s="617"/>
      <c r="D38" s="608"/>
    </row>
    <row r="39" spans="1:5" ht="9.75" x14ac:dyDescent="0.2">
      <c r="A39" s="757"/>
      <c r="B39" s="623" t="s">
        <v>229</v>
      </c>
      <c r="C39" s="617"/>
      <c r="D39" s="608"/>
    </row>
    <row r="40" spans="1:5" x14ac:dyDescent="0.15">
      <c r="A40" s="757" t="s">
        <v>368</v>
      </c>
      <c r="B40" s="230" t="s">
        <v>1033</v>
      </c>
      <c r="C40" s="630">
        <f>'Intézm kötelező-nem kötelező'!AA14+'Intézm kötelező-nem kötelező'!AA15</f>
        <v>0</v>
      </c>
      <c r="D40" s="608"/>
    </row>
    <row r="41" spans="1:5" ht="10.5" thickBot="1" x14ac:dyDescent="0.25">
      <c r="A41" s="754" t="s">
        <v>369</v>
      </c>
      <c r="B41" s="622" t="s">
        <v>19</v>
      </c>
      <c r="C41" s="643">
        <f t="shared" ref="C41" si="0">SUM(C40)</f>
        <v>0</v>
      </c>
      <c r="D41" s="608"/>
    </row>
    <row r="42" spans="1:5" ht="10.5" thickBot="1" x14ac:dyDescent="0.25">
      <c r="A42" s="758" t="s">
        <v>370</v>
      </c>
      <c r="B42" s="621" t="s">
        <v>464</v>
      </c>
      <c r="C42" s="759">
        <f>C41</f>
        <v>0</v>
      </c>
      <c r="D42" s="608"/>
    </row>
    <row r="43" spans="1:5" ht="9.75" x14ac:dyDescent="0.2">
      <c r="A43" s="757"/>
      <c r="B43" s="622"/>
      <c r="C43" s="617"/>
      <c r="D43" s="608"/>
    </row>
    <row r="44" spans="1:5" ht="9.75" x14ac:dyDescent="0.2">
      <c r="A44" s="757"/>
      <c r="B44" s="623" t="s">
        <v>465</v>
      </c>
      <c r="C44" s="617"/>
      <c r="D44" s="608"/>
    </row>
    <row r="45" spans="1:5" x14ac:dyDescent="0.15">
      <c r="A45" s="757" t="s">
        <v>371</v>
      </c>
      <c r="B45" s="230" t="s">
        <v>122</v>
      </c>
      <c r="C45" s="630">
        <v>2947</v>
      </c>
      <c r="D45" s="624"/>
    </row>
    <row r="46" spans="1:5" x14ac:dyDescent="0.15">
      <c r="A46" s="757" t="s">
        <v>372</v>
      </c>
      <c r="B46" s="230" t="s">
        <v>123</v>
      </c>
      <c r="C46" s="630">
        <v>0</v>
      </c>
      <c r="D46" s="608"/>
    </row>
    <row r="47" spans="1:5" ht="10.5" thickBot="1" x14ac:dyDescent="0.25">
      <c r="A47" s="754" t="s">
        <v>373</v>
      </c>
      <c r="B47" s="622" t="s">
        <v>19</v>
      </c>
      <c r="C47" s="643">
        <f>SUM(C45:C46)</f>
        <v>2947</v>
      </c>
      <c r="D47" s="608"/>
    </row>
    <row r="48" spans="1:5" ht="10.5" thickBot="1" x14ac:dyDescent="0.25">
      <c r="A48" s="758" t="s">
        <v>374</v>
      </c>
      <c r="B48" s="621" t="s">
        <v>124</v>
      </c>
      <c r="C48" s="759">
        <f>C47</f>
        <v>2947</v>
      </c>
      <c r="D48" s="608"/>
    </row>
    <row r="49" spans="1:5" ht="9.75" x14ac:dyDescent="0.2">
      <c r="A49" s="757"/>
      <c r="B49" s="622"/>
      <c r="C49" s="617"/>
      <c r="D49" s="608"/>
    </row>
    <row r="50" spans="1:5" ht="9.75" x14ac:dyDescent="0.2">
      <c r="A50" s="757"/>
      <c r="B50" s="623" t="s">
        <v>570</v>
      </c>
      <c r="C50" s="617"/>
      <c r="D50" s="608"/>
    </row>
    <row r="51" spans="1:5" x14ac:dyDescent="0.15">
      <c r="A51" s="757" t="s">
        <v>375</v>
      </c>
      <c r="B51" s="230" t="s">
        <v>122</v>
      </c>
      <c r="C51" s="630">
        <v>0</v>
      </c>
      <c r="D51" s="624"/>
    </row>
    <row r="52" spans="1:5" ht="9.75" x14ac:dyDescent="0.2">
      <c r="A52" s="757" t="s">
        <v>376</v>
      </c>
      <c r="B52" s="622" t="s">
        <v>19</v>
      </c>
      <c r="C52" s="643">
        <f t="shared" ref="C52" si="1">C51</f>
        <v>0</v>
      </c>
      <c r="D52" s="608"/>
    </row>
    <row r="53" spans="1:5" x14ac:dyDescent="0.15">
      <c r="A53" s="757" t="s">
        <v>423</v>
      </c>
      <c r="B53" s="230" t="s">
        <v>571</v>
      </c>
      <c r="C53" s="630">
        <v>0</v>
      </c>
      <c r="D53" s="608"/>
    </row>
    <row r="54" spans="1:5" ht="10.5" thickBot="1" x14ac:dyDescent="0.25">
      <c r="A54" s="754" t="s">
        <v>424</v>
      </c>
      <c r="B54" s="622" t="s">
        <v>510</v>
      </c>
      <c r="C54" s="643">
        <f t="shared" ref="C54" si="2">C53</f>
        <v>0</v>
      </c>
      <c r="D54" s="608"/>
    </row>
    <row r="55" spans="1:5" ht="10.5" thickBot="1" x14ac:dyDescent="0.25">
      <c r="A55" s="758" t="s">
        <v>425</v>
      </c>
      <c r="B55" s="621" t="s">
        <v>572</v>
      </c>
      <c r="C55" s="759">
        <f t="shared" ref="C55" si="3">C52+C54</f>
        <v>0</v>
      </c>
      <c r="D55" s="608"/>
    </row>
    <row r="56" spans="1:5" ht="9.75" x14ac:dyDescent="0.2">
      <c r="A56" s="757"/>
      <c r="B56" s="622"/>
      <c r="C56" s="615"/>
      <c r="D56" s="608"/>
    </row>
    <row r="57" spans="1:5" ht="9.75" x14ac:dyDescent="0.2">
      <c r="A57" s="757"/>
      <c r="B57" s="623" t="s">
        <v>85</v>
      </c>
      <c r="C57" s="615"/>
      <c r="D57" s="608"/>
      <c r="E57" s="608"/>
    </row>
    <row r="58" spans="1:5" ht="9.75" x14ac:dyDescent="0.2">
      <c r="A58" s="757" t="s">
        <v>426</v>
      </c>
      <c r="B58" s="622" t="s">
        <v>17</v>
      </c>
      <c r="C58" s="615"/>
      <c r="D58" s="608"/>
    </row>
    <row r="59" spans="1:5" x14ac:dyDescent="0.15">
      <c r="A59" s="757" t="s">
        <v>94</v>
      </c>
      <c r="B59" s="230" t="s">
        <v>1124</v>
      </c>
      <c r="C59" s="630">
        <v>23420</v>
      </c>
      <c r="D59" s="608"/>
    </row>
    <row r="60" spans="1:5" x14ac:dyDescent="0.15">
      <c r="A60" s="757" t="s">
        <v>451</v>
      </c>
      <c r="B60" s="230" t="s">
        <v>123</v>
      </c>
      <c r="C60" s="630">
        <v>0</v>
      </c>
      <c r="D60" s="608"/>
    </row>
    <row r="61" spans="1:5" x14ac:dyDescent="0.15">
      <c r="A61" s="757" t="s">
        <v>452</v>
      </c>
      <c r="B61" s="230" t="s">
        <v>122</v>
      </c>
      <c r="C61" s="630">
        <v>0</v>
      </c>
      <c r="D61" s="608"/>
    </row>
    <row r="62" spans="1:5" ht="10.5" thickBot="1" x14ac:dyDescent="0.25">
      <c r="A62" s="754" t="s">
        <v>95</v>
      </c>
      <c r="B62" s="622" t="s">
        <v>19</v>
      </c>
      <c r="C62" s="643">
        <f>SUM(C59:C61)</f>
        <v>23420</v>
      </c>
      <c r="D62" s="608"/>
    </row>
    <row r="63" spans="1:5" ht="10.5" thickBot="1" x14ac:dyDescent="0.25">
      <c r="A63" s="758" t="s">
        <v>96</v>
      </c>
      <c r="B63" s="625" t="s">
        <v>86</v>
      </c>
      <c r="C63" s="759">
        <f>C62</f>
        <v>23420</v>
      </c>
      <c r="D63" s="608"/>
    </row>
    <row r="64" spans="1:5" s="613" customFormat="1" ht="9.75" x14ac:dyDescent="0.2">
      <c r="A64" s="757"/>
      <c r="B64" s="622"/>
      <c r="C64" s="617"/>
      <c r="D64" s="612"/>
    </row>
    <row r="65" spans="1:7" s="613" customFormat="1" ht="9.75" x14ac:dyDescent="0.2">
      <c r="A65" s="757" t="s">
        <v>97</v>
      </c>
      <c r="B65" s="622" t="s">
        <v>18</v>
      </c>
      <c r="C65" s="643">
        <f>C32+C47+C62+C41+C52</f>
        <v>39603</v>
      </c>
      <c r="D65" s="612"/>
      <c r="E65" s="612"/>
    </row>
    <row r="66" spans="1:7" ht="9.75" x14ac:dyDescent="0.2">
      <c r="A66" s="757" t="s">
        <v>98</v>
      </c>
      <c r="B66" s="622" t="s">
        <v>87</v>
      </c>
      <c r="C66" s="643">
        <f>C35+C54</f>
        <v>5000</v>
      </c>
      <c r="D66" s="608"/>
    </row>
    <row r="67" spans="1:7" ht="10.5" thickBot="1" x14ac:dyDescent="0.25">
      <c r="A67" s="754"/>
      <c r="B67" s="622"/>
      <c r="C67" s="630"/>
      <c r="D67" s="608"/>
      <c r="E67" s="608"/>
    </row>
    <row r="68" spans="1:7" s="133" customFormat="1" ht="9.75" x14ac:dyDescent="0.2">
      <c r="A68" s="763" t="s">
        <v>99</v>
      </c>
      <c r="B68" s="764" t="s">
        <v>88</v>
      </c>
      <c r="C68" s="765">
        <f>C37+C42+C48+C55+C63</f>
        <v>565154</v>
      </c>
      <c r="D68" s="627"/>
      <c r="E68" s="627"/>
      <c r="F68" s="627"/>
    </row>
    <row r="69" spans="1:7" s="133" customFormat="1" ht="9.75" x14ac:dyDescent="0.2">
      <c r="A69" s="604"/>
      <c r="B69" s="157"/>
      <c r="C69" s="628"/>
      <c r="G69" s="627"/>
    </row>
    <row r="70" spans="1:7" x14ac:dyDescent="0.15">
      <c r="B70" s="157"/>
    </row>
    <row r="71" spans="1:7" x14ac:dyDescent="0.15">
      <c r="B71" s="157"/>
      <c r="E71" s="608"/>
    </row>
    <row r="72" spans="1:7" ht="9.75" x14ac:dyDescent="0.2">
      <c r="B72" s="626"/>
      <c r="E72" s="608"/>
    </row>
    <row r="73" spans="1:7" ht="9.75" x14ac:dyDescent="0.2">
      <c r="B73" s="626"/>
    </row>
    <row r="75" spans="1:7" ht="9.75" x14ac:dyDescent="0.2">
      <c r="B75" s="626"/>
    </row>
    <row r="76" spans="1:7" ht="9.75" x14ac:dyDescent="0.2">
      <c r="B76" s="626"/>
    </row>
    <row r="77" spans="1:7" ht="9.75" x14ac:dyDescent="0.2">
      <c r="B77" s="626"/>
    </row>
    <row r="78" spans="1:7" ht="9.75" x14ac:dyDescent="0.2">
      <c r="B78" s="626"/>
    </row>
    <row r="79" spans="1:7" ht="9.75" x14ac:dyDescent="0.2">
      <c r="B79" s="626"/>
    </row>
    <row r="80" spans="1:7" x14ac:dyDescent="0.15">
      <c r="B80" s="157"/>
    </row>
    <row r="81" spans="2:2" ht="9.75" x14ac:dyDescent="0.2">
      <c r="B81" s="626"/>
    </row>
    <row r="82" spans="2:2" ht="9.75" x14ac:dyDescent="0.2">
      <c r="B82" s="626"/>
    </row>
    <row r="83" spans="2:2" ht="9.75" x14ac:dyDescent="0.2">
      <c r="B83" s="626"/>
    </row>
    <row r="84" spans="2:2" ht="9.75" x14ac:dyDescent="0.2">
      <c r="B84" s="626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G31"/>
  <sheetViews>
    <sheetView workbookViewId="0">
      <pane ySplit="7" topLeftCell="A8" activePane="bottomLeft" state="frozen"/>
      <selection activeCell="B65" sqref="B65"/>
      <selection pane="bottomLeft" activeCell="C1" sqref="C1:G2"/>
    </sheetView>
  </sheetViews>
  <sheetFormatPr defaultColWidth="9.140625" defaultRowHeight="14.45" customHeight="1" x14ac:dyDescent="0.2"/>
  <cols>
    <col min="1" max="1" width="9.140625" style="5"/>
    <col min="2" max="2" width="5.140625" style="151" customWidth="1"/>
    <col min="3" max="3" width="50.42578125" style="9" customWidth="1"/>
    <col min="4" max="4" width="13.5703125" style="78" customWidth="1"/>
    <col min="5" max="7" width="0" style="79" hidden="1" customWidth="1"/>
    <col min="8" max="16384" width="9.140625" style="5"/>
  </cols>
  <sheetData>
    <row r="1" spans="1:7" ht="14.45" customHeight="1" x14ac:dyDescent="0.2">
      <c r="C1" s="1320" t="s">
        <v>1133</v>
      </c>
      <c r="D1" s="1320"/>
      <c r="E1" s="1320"/>
      <c r="F1" s="1320"/>
      <c r="G1" s="1320"/>
    </row>
    <row r="2" spans="1:7" ht="14.45" customHeight="1" x14ac:dyDescent="0.2">
      <c r="C2" s="1320"/>
      <c r="D2" s="1320"/>
      <c r="E2" s="1320"/>
      <c r="F2" s="1320"/>
      <c r="G2" s="1320"/>
    </row>
    <row r="3" spans="1:7" ht="14.45" customHeight="1" x14ac:dyDescent="0.2">
      <c r="B3" s="1321" t="s">
        <v>51</v>
      </c>
      <c r="C3" s="1308"/>
      <c r="D3" s="1308"/>
      <c r="E3" s="1308"/>
      <c r="F3" s="1308"/>
      <c r="G3" s="1308"/>
    </row>
    <row r="4" spans="1:7" s="6" customFormat="1" ht="14.45" customHeight="1" x14ac:dyDescent="0.2">
      <c r="B4" s="1322" t="s">
        <v>1088</v>
      </c>
      <c r="C4" s="1308"/>
      <c r="D4" s="1308"/>
      <c r="E4" s="1308"/>
      <c r="F4" s="1308"/>
      <c r="G4" s="1308"/>
    </row>
    <row r="5" spans="1:7" s="6" customFormat="1" ht="14.45" customHeight="1" x14ac:dyDescent="0.15">
      <c r="B5" s="103"/>
    </row>
    <row r="6" spans="1:7" ht="14.45" customHeight="1" thickBot="1" x14ac:dyDescent="0.25">
      <c r="B6" s="1283" t="s">
        <v>259</v>
      </c>
      <c r="C6" s="1308"/>
      <c r="D6" s="1308"/>
      <c r="E6" s="1308"/>
      <c r="F6" s="1308"/>
      <c r="G6" s="1308"/>
    </row>
    <row r="7" spans="1:7" s="7" customFormat="1" ht="36.75" customHeight="1" x14ac:dyDescent="0.2">
      <c r="B7" s="1323" t="s">
        <v>53</v>
      </c>
      <c r="C7" s="1325" t="s">
        <v>78</v>
      </c>
      <c r="D7" s="962"/>
      <c r="E7" s="95"/>
    </row>
    <row r="8" spans="1:7" s="7" customFormat="1" ht="40.9" customHeight="1" thickBot="1" x14ac:dyDescent="0.25">
      <c r="B8" s="1324"/>
      <c r="C8" s="1326"/>
      <c r="D8" s="417" t="s">
        <v>61</v>
      </c>
      <c r="E8" s="95"/>
    </row>
    <row r="9" spans="1:7" s="7" customFormat="1" ht="10.5" customHeight="1" x14ac:dyDescent="0.2">
      <c r="A9" s="415"/>
      <c r="B9" s="742"/>
      <c r="C9" s="110"/>
      <c r="D9" s="187"/>
      <c r="E9" s="95"/>
    </row>
    <row r="10" spans="1:7" s="7" customFormat="1" ht="14.45" customHeight="1" x14ac:dyDescent="0.2">
      <c r="A10" s="415"/>
      <c r="B10" s="743"/>
      <c r="C10" s="112" t="s">
        <v>79</v>
      </c>
      <c r="D10" s="187"/>
      <c r="E10" s="95"/>
    </row>
    <row r="11" spans="1:7" s="7" customFormat="1" ht="14.45" customHeight="1" x14ac:dyDescent="0.2">
      <c r="A11" s="415"/>
      <c r="B11" s="743"/>
      <c r="C11" s="113" t="s">
        <v>555</v>
      </c>
      <c r="D11" s="209"/>
      <c r="E11" s="95"/>
    </row>
    <row r="12" spans="1:7" s="7" customFormat="1" ht="14.45" customHeight="1" x14ac:dyDescent="0.2">
      <c r="A12" s="415"/>
      <c r="B12" s="743" t="s">
        <v>302</v>
      </c>
      <c r="C12" s="114" t="s">
        <v>740</v>
      </c>
      <c r="D12" s="208">
        <v>633</v>
      </c>
      <c r="E12" s="95"/>
    </row>
    <row r="13" spans="1:7" s="7" customFormat="1" ht="14.45" customHeight="1" thickBot="1" x14ac:dyDescent="0.25">
      <c r="A13" s="415"/>
      <c r="B13" s="743" t="s">
        <v>310</v>
      </c>
      <c r="C13" s="114" t="s">
        <v>204</v>
      </c>
      <c r="D13" s="208">
        <v>0</v>
      </c>
      <c r="E13" s="95"/>
    </row>
    <row r="14" spans="1:7" s="7" customFormat="1" ht="14.45" customHeight="1" thickBot="1" x14ac:dyDescent="0.25">
      <c r="B14" s="744" t="s">
        <v>311</v>
      </c>
      <c r="C14" s="193" t="s">
        <v>557</v>
      </c>
      <c r="D14" s="344">
        <f>SUM(D12:D13)</f>
        <v>633</v>
      </c>
      <c r="E14" s="95"/>
    </row>
    <row r="15" spans="1:7" s="7" customFormat="1" ht="14.45" customHeight="1" thickBot="1" x14ac:dyDescent="0.25">
      <c r="A15" s="415"/>
      <c r="B15" s="743"/>
      <c r="C15" s="115"/>
      <c r="D15" s="189"/>
      <c r="E15" s="95"/>
    </row>
    <row r="16" spans="1:7" s="7" customFormat="1" ht="14.45" customHeight="1" thickBot="1" x14ac:dyDescent="0.25">
      <c r="B16" s="744" t="s">
        <v>312</v>
      </c>
      <c r="C16" s="193" t="s">
        <v>205</v>
      </c>
      <c r="D16" s="344">
        <v>0</v>
      </c>
      <c r="E16" s="144" t="e">
        <f>#REF!+#REF!</f>
        <v>#REF!</v>
      </c>
      <c r="F16" s="144" t="e">
        <f>#REF!+#REF!</f>
        <v>#REF!</v>
      </c>
      <c r="G16" s="144" t="e">
        <f>#REF!+#REF!</f>
        <v>#REF!</v>
      </c>
    </row>
    <row r="17" spans="1:7" s="7" customFormat="1" ht="14.45" customHeight="1" thickBot="1" x14ac:dyDescent="0.25">
      <c r="A17" s="415"/>
      <c r="B17" s="743"/>
      <c r="C17" s="115"/>
      <c r="D17" s="107"/>
      <c r="E17" s="95"/>
    </row>
    <row r="18" spans="1:7" s="7" customFormat="1" ht="14.45" customHeight="1" thickBot="1" x14ac:dyDescent="0.25">
      <c r="B18" s="744" t="s">
        <v>313</v>
      </c>
      <c r="C18" s="193" t="s">
        <v>556</v>
      </c>
      <c r="D18" s="344">
        <v>0</v>
      </c>
      <c r="E18" s="95"/>
    </row>
    <row r="19" spans="1:7" s="7" customFormat="1" ht="12" customHeight="1" x14ac:dyDescent="0.2">
      <c r="A19" s="415"/>
      <c r="B19" s="743"/>
      <c r="C19" s="116"/>
      <c r="D19" s="574"/>
      <c r="E19" s="95"/>
    </row>
    <row r="20" spans="1:7" s="6" customFormat="1" ht="14.25" customHeight="1" x14ac:dyDescent="0.2">
      <c r="A20" s="211"/>
      <c r="B20" s="743"/>
      <c r="C20" s="232" t="s">
        <v>511</v>
      </c>
      <c r="D20" s="450"/>
      <c r="E20" s="103"/>
    </row>
    <row r="21" spans="1:7" s="6" customFormat="1" ht="36.75" customHeight="1" x14ac:dyDescent="0.2">
      <c r="A21" s="211"/>
      <c r="B21" s="743" t="s">
        <v>314</v>
      </c>
      <c r="C21" s="349" t="s">
        <v>884</v>
      </c>
      <c r="D21" s="208">
        <v>3591</v>
      </c>
      <c r="E21" s="103"/>
    </row>
    <row r="22" spans="1:7" s="6" customFormat="1" ht="26.25" customHeight="1" thickBot="1" x14ac:dyDescent="0.25">
      <c r="A22" s="211"/>
      <c r="B22" s="743"/>
      <c r="C22" s="358"/>
      <c r="D22" s="208"/>
      <c r="E22" s="103"/>
    </row>
    <row r="23" spans="1:7" ht="14.45" customHeight="1" thickBot="1" x14ac:dyDescent="0.25">
      <c r="A23" s="137"/>
      <c r="B23" s="744" t="s">
        <v>315</v>
      </c>
      <c r="C23" s="519" t="s">
        <v>553</v>
      </c>
      <c r="D23" s="599">
        <f>D21+D22</f>
        <v>3591</v>
      </c>
      <c r="E23" s="78"/>
      <c r="F23" s="5"/>
      <c r="G23" s="5"/>
    </row>
    <row r="24" spans="1:7" ht="14.45" customHeight="1" thickBot="1" x14ac:dyDescent="0.25">
      <c r="A24" s="416"/>
      <c r="B24" s="743"/>
      <c r="C24" s="115"/>
      <c r="D24" s="450"/>
      <c r="E24" s="78"/>
      <c r="F24" s="5"/>
      <c r="G24" s="5"/>
    </row>
    <row r="25" spans="1:7" ht="14.45" customHeight="1" thickBot="1" x14ac:dyDescent="0.25">
      <c r="A25" s="137"/>
      <c r="B25" s="744" t="s">
        <v>316</v>
      </c>
      <c r="C25" s="193" t="s">
        <v>554</v>
      </c>
      <c r="D25" s="599">
        <v>0</v>
      </c>
      <c r="E25" s="78"/>
      <c r="F25" s="5"/>
      <c r="G25" s="5"/>
    </row>
    <row r="26" spans="1:7" ht="14.45" customHeight="1" x14ac:dyDescent="0.2">
      <c r="A26" s="416"/>
      <c r="B26" s="743"/>
      <c r="C26" s="115"/>
      <c r="D26" s="1011"/>
      <c r="E26" s="78"/>
      <c r="F26" s="5"/>
      <c r="G26" s="5"/>
    </row>
    <row r="27" spans="1:7" s="7" customFormat="1" ht="14.45" customHeight="1" x14ac:dyDescent="0.2">
      <c r="A27" s="415"/>
      <c r="B27" s="743"/>
      <c r="C27" s="117" t="s">
        <v>89</v>
      </c>
      <c r="D27" s="451"/>
      <c r="E27" s="95"/>
    </row>
    <row r="28" spans="1:7" s="7" customFormat="1" ht="14.45" customHeight="1" thickBot="1" x14ac:dyDescent="0.25">
      <c r="A28" s="415"/>
      <c r="B28" s="743" t="s">
        <v>317</v>
      </c>
      <c r="C28" s="9" t="s">
        <v>90</v>
      </c>
      <c r="D28" s="598">
        <f>'hitelállomány '!H25</f>
        <v>2246</v>
      </c>
      <c r="E28" s="95"/>
    </row>
    <row r="29" spans="1:7" s="7" customFormat="1" ht="14.45" customHeight="1" thickBot="1" x14ac:dyDescent="0.25">
      <c r="A29" s="556"/>
      <c r="B29" s="744" t="s">
        <v>346</v>
      </c>
      <c r="C29" s="193" t="s">
        <v>91</v>
      </c>
      <c r="D29" s="599">
        <f>SUM(D28:D28)</f>
        <v>2246</v>
      </c>
      <c r="E29" s="111"/>
    </row>
    <row r="30" spans="1:7" s="7" customFormat="1" ht="15.75" customHeight="1" thickBot="1" x14ac:dyDescent="0.25">
      <c r="A30" s="415"/>
      <c r="B30" s="743"/>
      <c r="C30" s="115"/>
      <c r="D30" s="600"/>
      <c r="E30" s="95"/>
    </row>
    <row r="31" spans="1:7" s="7" customFormat="1" ht="14.45" customHeight="1" thickBot="1" x14ac:dyDescent="0.25">
      <c r="A31" s="556"/>
      <c r="B31" s="744" t="s">
        <v>347</v>
      </c>
      <c r="C31" s="193" t="s">
        <v>92</v>
      </c>
      <c r="D31" s="599">
        <f t="shared" ref="D31:G31" si="0">D14+D23+D25+D29+D18+D16</f>
        <v>6470</v>
      </c>
      <c r="E31" s="144" t="e">
        <f t="shared" si="0"/>
        <v>#REF!</v>
      </c>
      <c r="F31" s="144" t="e">
        <f t="shared" si="0"/>
        <v>#REF!</v>
      </c>
      <c r="G31" s="144" t="e">
        <f t="shared" si="0"/>
        <v>#REF!</v>
      </c>
    </row>
  </sheetData>
  <sheetProtection selectLockedCells="1" selectUnlockedCells="1"/>
  <mergeCells count="6">
    <mergeCell ref="C1:G2"/>
    <mergeCell ref="B3:G3"/>
    <mergeCell ref="B4:G4"/>
    <mergeCell ref="B7:B8"/>
    <mergeCell ref="C7:C8"/>
    <mergeCell ref="B6:G6"/>
  </mergeCells>
  <phoneticPr fontId="33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O72"/>
  <sheetViews>
    <sheetView topLeftCell="B16" workbookViewId="0">
      <selection activeCell="H62" sqref="H62"/>
    </sheetView>
  </sheetViews>
  <sheetFormatPr defaultColWidth="9.140625" defaultRowHeight="12" x14ac:dyDescent="0.2"/>
  <cols>
    <col min="1" max="1" width="3.7109375" style="75" hidden="1" customWidth="1"/>
    <col min="2" max="2" width="3.7109375" style="75" customWidth="1"/>
    <col min="3" max="3" width="5.7109375" style="77" customWidth="1"/>
    <col min="4" max="4" width="60" style="74" customWidth="1"/>
    <col min="5" max="5" width="9.7109375" style="73" customWidth="1"/>
    <col min="6" max="16384" width="9.140625" style="8"/>
  </cols>
  <sheetData>
    <row r="1" spans="1:15" x14ac:dyDescent="0.2">
      <c r="C1" s="1327" t="s">
        <v>1134</v>
      </c>
      <c r="D1" s="1327"/>
      <c r="E1" s="1327"/>
    </row>
    <row r="2" spans="1:15" x14ac:dyDescent="0.2">
      <c r="C2" s="681"/>
      <c r="D2" s="681"/>
      <c r="E2" s="681"/>
    </row>
    <row r="3" spans="1:15" ht="13.5" customHeight="1" x14ac:dyDescent="0.2">
      <c r="C3" s="1332" t="s">
        <v>564</v>
      </c>
      <c r="D3" s="1332"/>
      <c r="E3" s="1332"/>
    </row>
    <row r="4" spans="1:15" x14ac:dyDescent="0.2">
      <c r="C4" s="1333" t="s">
        <v>1086</v>
      </c>
      <c r="D4" s="1333"/>
      <c r="E4" s="1334"/>
    </row>
    <row r="5" spans="1:15" x14ac:dyDescent="0.2">
      <c r="C5" s="682"/>
      <c r="D5" s="682"/>
      <c r="E5" s="683"/>
    </row>
    <row r="6" spans="1:15" ht="12.75" x14ac:dyDescent="0.2">
      <c r="C6" s="682"/>
      <c r="D6" s="1328" t="s">
        <v>210</v>
      </c>
      <c r="E6" s="1329"/>
    </row>
    <row r="7" spans="1:15" ht="27" customHeight="1" x14ac:dyDescent="0.2">
      <c r="C7" s="1330" t="s">
        <v>72</v>
      </c>
      <c r="D7" s="1331" t="s">
        <v>78</v>
      </c>
      <c r="E7" s="1335" t="s">
        <v>61</v>
      </c>
      <c r="G7" s="468"/>
    </row>
    <row r="8" spans="1:15" s="4" customFormat="1" ht="42.75" customHeight="1" x14ac:dyDescent="0.2">
      <c r="A8" s="76"/>
      <c r="B8" s="76"/>
      <c r="C8" s="1330"/>
      <c r="D8" s="1331"/>
      <c r="E8" s="1336"/>
    </row>
    <row r="9" spans="1:15" ht="14.25" customHeight="1" x14ac:dyDescent="0.2">
      <c r="C9" s="422"/>
      <c r="D9" s="326" t="s">
        <v>79</v>
      </c>
      <c r="E9" s="327"/>
      <c r="F9" s="246"/>
    </row>
    <row r="10" spans="1:15" ht="28.9" customHeight="1" x14ac:dyDescent="0.2">
      <c r="B10" s="420"/>
      <c r="C10" s="1261" t="s">
        <v>825</v>
      </c>
      <c r="D10" s="343" t="s">
        <v>277</v>
      </c>
      <c r="E10" s="333"/>
      <c r="F10" s="246"/>
    </row>
    <row r="11" spans="1:15" x14ac:dyDescent="0.2">
      <c r="B11" s="420"/>
      <c r="C11" s="672" t="s">
        <v>302</v>
      </c>
      <c r="D11" s="328" t="s">
        <v>260</v>
      </c>
      <c r="E11" s="262">
        <v>0</v>
      </c>
      <c r="F11" s="246"/>
      <c r="J11" s="368"/>
      <c r="O11" s="368"/>
    </row>
    <row r="12" spans="1:15" x14ac:dyDescent="0.2">
      <c r="B12" s="420"/>
      <c r="C12" s="672" t="s">
        <v>310</v>
      </c>
      <c r="D12" s="329" t="s">
        <v>261</v>
      </c>
      <c r="E12" s="262">
        <v>2900</v>
      </c>
      <c r="F12" s="246"/>
    </row>
    <row r="13" spans="1:15" ht="13.5" customHeight="1" x14ac:dyDescent="0.2">
      <c r="B13" s="420"/>
      <c r="C13" s="672" t="s">
        <v>311</v>
      </c>
      <c r="D13" s="329" t="s">
        <v>290</v>
      </c>
      <c r="E13" s="262">
        <v>1350</v>
      </c>
      <c r="F13" s="246"/>
    </row>
    <row r="14" spans="1:15" ht="13.5" customHeight="1" x14ac:dyDescent="0.2">
      <c r="B14" s="420"/>
      <c r="C14" s="672" t="s">
        <v>312</v>
      </c>
      <c r="D14" s="346" t="s">
        <v>215</v>
      </c>
      <c r="E14" s="460">
        <v>0</v>
      </c>
      <c r="F14" s="246"/>
    </row>
    <row r="15" spans="1:15" ht="13.5" customHeight="1" x14ac:dyDescent="0.2">
      <c r="B15" s="420"/>
      <c r="C15" s="672" t="s">
        <v>313</v>
      </c>
      <c r="D15" s="346" t="s">
        <v>532</v>
      </c>
      <c r="E15" s="460">
        <v>1758</v>
      </c>
      <c r="F15" s="246"/>
    </row>
    <row r="16" spans="1:15" ht="13.5" customHeight="1" x14ac:dyDescent="0.2">
      <c r="B16" s="420"/>
      <c r="C16" s="672" t="s">
        <v>314</v>
      </c>
      <c r="D16" s="346" t="s">
        <v>651</v>
      </c>
      <c r="E16" s="460">
        <v>451</v>
      </c>
      <c r="F16" s="368"/>
    </row>
    <row r="17" spans="1:7" ht="13.5" customHeight="1" thickBot="1" x14ac:dyDescent="0.25">
      <c r="B17" s="420"/>
      <c r="C17" s="672" t="s">
        <v>315</v>
      </c>
      <c r="D17" s="674" t="s">
        <v>885</v>
      </c>
      <c r="E17" s="460"/>
      <c r="F17" s="368"/>
    </row>
    <row r="18" spans="1:7" ht="15" customHeight="1" thickBot="1" x14ac:dyDescent="0.25">
      <c r="B18" s="420"/>
      <c r="C18" s="673"/>
      <c r="D18" s="369" t="s">
        <v>278</v>
      </c>
      <c r="E18" s="483">
        <f>SUM(E11:E17)</f>
        <v>6459</v>
      </c>
      <c r="F18" s="368"/>
    </row>
    <row r="19" spans="1:7" ht="15" customHeight="1" x14ac:dyDescent="0.2">
      <c r="B19" s="418"/>
      <c r="C19" s="423"/>
      <c r="D19" s="331"/>
      <c r="E19" s="399"/>
      <c r="F19" s="368"/>
    </row>
    <row r="20" spans="1:7" x14ac:dyDescent="0.2">
      <c r="B20" s="418"/>
      <c r="C20" s="680" t="s">
        <v>305</v>
      </c>
      <c r="D20" s="331" t="s">
        <v>279</v>
      </c>
      <c r="E20" s="262"/>
      <c r="F20" s="368"/>
    </row>
    <row r="21" spans="1:7" s="4" customFormat="1" ht="15.6" customHeight="1" x14ac:dyDescent="0.2">
      <c r="A21" s="76"/>
      <c r="B21" s="419"/>
      <c r="C21" s="423" t="s">
        <v>302</v>
      </c>
      <c r="D21" s="332" t="s">
        <v>291</v>
      </c>
      <c r="E21" s="262"/>
      <c r="F21" s="245"/>
      <c r="G21" s="463"/>
    </row>
    <row r="22" spans="1:7" s="4" customFormat="1" ht="12" customHeight="1" x14ac:dyDescent="0.2">
      <c r="A22" s="76"/>
      <c r="B22" s="419"/>
      <c r="C22" s="423" t="s">
        <v>310</v>
      </c>
      <c r="D22" s="332" t="s">
        <v>219</v>
      </c>
      <c r="E22" s="262">
        <v>24641</v>
      </c>
      <c r="F22" s="245"/>
      <c r="G22" s="463"/>
    </row>
    <row r="23" spans="1:7" s="4" customFormat="1" ht="12" customHeight="1" x14ac:dyDescent="0.2">
      <c r="A23" s="76"/>
      <c r="B23" s="419"/>
      <c r="C23" s="423" t="s">
        <v>311</v>
      </c>
      <c r="D23" s="332" t="s">
        <v>514</v>
      </c>
      <c r="E23" s="262">
        <v>0</v>
      </c>
      <c r="F23" s="245"/>
      <c r="G23" s="463"/>
    </row>
    <row r="24" spans="1:7" s="4" customFormat="1" x14ac:dyDescent="0.2">
      <c r="A24" s="76"/>
      <c r="B24" s="419"/>
      <c r="C24" s="423" t="s">
        <v>312</v>
      </c>
      <c r="D24" s="330" t="s">
        <v>744</v>
      </c>
      <c r="E24" s="262">
        <v>0</v>
      </c>
      <c r="F24" s="245"/>
      <c r="G24" s="463"/>
    </row>
    <row r="25" spans="1:7" s="4" customFormat="1" x14ac:dyDescent="0.2">
      <c r="A25" s="76"/>
      <c r="B25" s="419"/>
      <c r="C25" s="423" t="s">
        <v>313</v>
      </c>
      <c r="D25" s="330" t="s">
        <v>217</v>
      </c>
      <c r="E25" s="262">
        <v>63000</v>
      </c>
      <c r="F25" s="245"/>
      <c r="G25" s="463"/>
    </row>
    <row r="26" spans="1:7" s="4" customFormat="1" x14ac:dyDescent="0.2">
      <c r="A26" s="76"/>
      <c r="B26" s="419"/>
      <c r="C26" s="423" t="s">
        <v>314</v>
      </c>
      <c r="D26" s="330" t="s">
        <v>537</v>
      </c>
      <c r="E26" s="262">
        <v>0</v>
      </c>
      <c r="F26" s="245"/>
      <c r="G26" s="463"/>
    </row>
    <row r="27" spans="1:7" s="4" customFormat="1" x14ac:dyDescent="0.2">
      <c r="A27" s="76"/>
      <c r="B27" s="419"/>
      <c r="C27" s="423" t="s">
        <v>315</v>
      </c>
      <c r="D27" s="330" t="s">
        <v>584</v>
      </c>
      <c r="E27" s="262">
        <v>0</v>
      </c>
      <c r="F27" s="245"/>
      <c r="G27" s="463"/>
    </row>
    <row r="28" spans="1:7" s="4" customFormat="1" x14ac:dyDescent="0.2">
      <c r="A28" s="76"/>
      <c r="B28" s="419"/>
      <c r="C28" s="423" t="s">
        <v>316</v>
      </c>
      <c r="D28" s="297" t="s">
        <v>636</v>
      </c>
      <c r="E28" s="333">
        <v>1000</v>
      </c>
      <c r="F28" s="245"/>
      <c r="G28" s="463"/>
    </row>
    <row r="29" spans="1:7" s="4" customFormat="1" x14ac:dyDescent="0.2">
      <c r="A29" s="76"/>
      <c r="B29" s="419"/>
      <c r="C29" s="423" t="s">
        <v>317</v>
      </c>
      <c r="D29" s="297" t="s">
        <v>648</v>
      </c>
      <c r="E29" s="333">
        <v>0</v>
      </c>
      <c r="F29" s="245"/>
      <c r="G29" s="463"/>
    </row>
    <row r="30" spans="1:7" s="4" customFormat="1" x14ac:dyDescent="0.2">
      <c r="A30" s="76"/>
      <c r="B30" s="419"/>
      <c r="C30" s="423" t="s">
        <v>346</v>
      </c>
      <c r="D30" s="297" t="s">
        <v>218</v>
      </c>
      <c r="E30" s="333">
        <v>0</v>
      </c>
      <c r="F30" s="245"/>
      <c r="G30" s="463"/>
    </row>
    <row r="31" spans="1:7" s="4" customFormat="1" x14ac:dyDescent="0.2">
      <c r="A31" s="76"/>
      <c r="B31" s="419"/>
      <c r="C31" s="423" t="s">
        <v>347</v>
      </c>
      <c r="D31" s="297" t="s">
        <v>220</v>
      </c>
      <c r="E31" s="333">
        <v>298</v>
      </c>
      <c r="F31" s="245"/>
      <c r="G31" s="463"/>
    </row>
    <row r="32" spans="1:7" s="4" customFormat="1" x14ac:dyDescent="0.2">
      <c r="A32" s="76"/>
      <c r="B32" s="419"/>
      <c r="C32" s="423" t="s">
        <v>348</v>
      </c>
      <c r="D32" s="330" t="s">
        <v>221</v>
      </c>
      <c r="E32" s="333">
        <v>500</v>
      </c>
      <c r="F32" s="245"/>
      <c r="G32" s="463"/>
    </row>
    <row r="33" spans="1:7" s="4" customFormat="1" x14ac:dyDescent="0.2">
      <c r="A33" s="76"/>
      <c r="B33" s="419"/>
      <c r="C33" s="423" t="s">
        <v>349</v>
      </c>
      <c r="D33" s="330" t="s">
        <v>601</v>
      </c>
      <c r="E33" s="333">
        <v>1000</v>
      </c>
      <c r="F33" s="360"/>
      <c r="G33" s="463"/>
    </row>
    <row r="34" spans="1:7" s="4" customFormat="1" x14ac:dyDescent="0.2">
      <c r="A34" s="76"/>
      <c r="B34" s="419"/>
      <c r="C34" s="423" t="s">
        <v>350</v>
      </c>
      <c r="D34" s="330" t="s">
        <v>125</v>
      </c>
      <c r="E34" s="333">
        <v>0</v>
      </c>
      <c r="F34" s="245"/>
      <c r="G34" s="463"/>
    </row>
    <row r="35" spans="1:7" s="4" customFormat="1" x14ac:dyDescent="0.2">
      <c r="A35" s="76"/>
      <c r="B35" s="419"/>
      <c r="C35" s="423" t="s">
        <v>351</v>
      </c>
      <c r="D35" s="330" t="s">
        <v>126</v>
      </c>
      <c r="E35" s="333">
        <v>2000</v>
      </c>
      <c r="F35" s="245"/>
      <c r="G35" s="463"/>
    </row>
    <row r="36" spans="1:7" s="4" customFormat="1" x14ac:dyDescent="0.2">
      <c r="A36" s="76"/>
      <c r="B36" s="419"/>
      <c r="C36" s="423" t="s">
        <v>352</v>
      </c>
      <c r="D36" s="330" t="s">
        <v>206</v>
      </c>
      <c r="E36" s="333">
        <v>1000</v>
      </c>
      <c r="F36" s="245"/>
      <c r="G36" s="463"/>
    </row>
    <row r="37" spans="1:7" s="4" customFormat="1" x14ac:dyDescent="0.2">
      <c r="A37" s="76"/>
      <c r="B37" s="419"/>
      <c r="C37" s="423" t="s">
        <v>353</v>
      </c>
      <c r="D37" s="330" t="s">
        <v>207</v>
      </c>
      <c r="E37" s="333">
        <v>0</v>
      </c>
      <c r="F37" s="245"/>
      <c r="G37" s="463"/>
    </row>
    <row r="38" spans="1:7" s="4" customFormat="1" x14ac:dyDescent="0.2">
      <c r="A38" s="76"/>
      <c r="B38" s="419"/>
      <c r="C38" s="423" t="s">
        <v>354</v>
      </c>
      <c r="D38" s="330" t="s">
        <v>652</v>
      </c>
      <c r="E38" s="333">
        <v>0</v>
      </c>
      <c r="F38" s="245"/>
      <c r="G38" s="463"/>
    </row>
    <row r="39" spans="1:7" s="4" customFormat="1" x14ac:dyDescent="0.2">
      <c r="A39" s="76"/>
      <c r="B39" s="419"/>
      <c r="C39" s="423" t="s">
        <v>355</v>
      </c>
      <c r="D39" s="330" t="s">
        <v>499</v>
      </c>
      <c r="E39" s="333">
        <v>0</v>
      </c>
      <c r="F39" s="245"/>
      <c r="G39" s="463"/>
    </row>
    <row r="40" spans="1:7" s="4" customFormat="1" x14ac:dyDescent="0.2">
      <c r="A40" s="76"/>
      <c r="B40" s="419"/>
      <c r="C40" s="423" t="s">
        <v>356</v>
      </c>
      <c r="D40" s="330" t="s">
        <v>512</v>
      </c>
      <c r="E40" s="333">
        <v>0</v>
      </c>
      <c r="F40" s="245"/>
      <c r="G40" s="463"/>
    </row>
    <row r="41" spans="1:7" s="4" customFormat="1" ht="12.75" customHeight="1" x14ac:dyDescent="0.2">
      <c r="A41" s="76"/>
      <c r="B41" s="419"/>
      <c r="C41" s="423" t="s">
        <v>357</v>
      </c>
      <c r="D41" s="330" t="s">
        <v>540</v>
      </c>
      <c r="E41" s="333">
        <v>400</v>
      </c>
      <c r="F41" s="245"/>
      <c r="G41" s="463"/>
    </row>
    <row r="42" spans="1:7" s="4" customFormat="1" x14ac:dyDescent="0.2">
      <c r="A42" s="76"/>
      <c r="B42" s="419"/>
      <c r="C42" s="423" t="s">
        <v>358</v>
      </c>
      <c r="D42" s="347" t="s">
        <v>513</v>
      </c>
      <c r="E42" s="333">
        <v>0</v>
      </c>
      <c r="F42" s="245"/>
      <c r="G42" s="463"/>
    </row>
    <row r="43" spans="1:7" s="4" customFormat="1" x14ac:dyDescent="0.2">
      <c r="A43" s="76"/>
      <c r="B43" s="419"/>
      <c r="C43" s="423" t="s">
        <v>359</v>
      </c>
      <c r="D43" s="347" t="s">
        <v>538</v>
      </c>
      <c r="E43" s="333">
        <v>0</v>
      </c>
      <c r="F43" s="245"/>
      <c r="G43" s="463"/>
    </row>
    <row r="44" spans="1:7" s="741" customFormat="1" ht="24" x14ac:dyDescent="0.2">
      <c r="A44" s="738"/>
      <c r="B44" s="739"/>
      <c r="C44" s="423" t="s">
        <v>360</v>
      </c>
      <c r="D44" s="380" t="s">
        <v>539</v>
      </c>
      <c r="E44" s="333">
        <v>0</v>
      </c>
      <c r="F44" s="740"/>
      <c r="G44" s="467"/>
    </row>
    <row r="45" spans="1:7" s="4" customFormat="1" x14ac:dyDescent="0.2">
      <c r="A45" s="76"/>
      <c r="B45" s="419"/>
      <c r="C45" s="423" t="s">
        <v>361</v>
      </c>
      <c r="D45" s="347" t="s">
        <v>542</v>
      </c>
      <c r="E45" s="333">
        <v>500</v>
      </c>
      <c r="F45" s="245"/>
      <c r="G45" s="463"/>
    </row>
    <row r="46" spans="1:7" s="741" customFormat="1" ht="18.75" customHeight="1" x14ac:dyDescent="0.2">
      <c r="A46" s="738"/>
      <c r="B46" s="739"/>
      <c r="C46" s="423" t="s">
        <v>368</v>
      </c>
      <c r="D46" s="380" t="s">
        <v>622</v>
      </c>
      <c r="E46" s="348">
        <v>0</v>
      </c>
      <c r="F46" s="740"/>
      <c r="G46" s="467"/>
    </row>
    <row r="47" spans="1:7" s="4" customFormat="1" ht="15" customHeight="1" x14ac:dyDescent="0.2">
      <c r="A47" s="76"/>
      <c r="B47" s="419"/>
      <c r="C47" s="423" t="s">
        <v>369</v>
      </c>
      <c r="D47" s="347" t="s">
        <v>723</v>
      </c>
      <c r="E47" s="348">
        <v>0</v>
      </c>
      <c r="F47" s="245"/>
      <c r="G47" s="463"/>
    </row>
    <row r="48" spans="1:7" s="4" customFormat="1" ht="15" customHeight="1" x14ac:dyDescent="0.2">
      <c r="A48" s="76"/>
      <c r="B48" s="419"/>
      <c r="C48" s="423" t="s">
        <v>370</v>
      </c>
      <c r="D48" s="347" t="s">
        <v>602</v>
      </c>
      <c r="E48" s="348">
        <v>0</v>
      </c>
      <c r="F48" s="245"/>
      <c r="G48" s="463"/>
    </row>
    <row r="49" spans="1:10" s="4" customFormat="1" ht="12.75" thickBot="1" x14ac:dyDescent="0.25">
      <c r="A49" s="76"/>
      <c r="B49" s="419"/>
      <c r="C49" s="423" t="s">
        <v>371</v>
      </c>
      <c r="D49" s="330" t="s">
        <v>531</v>
      </c>
      <c r="E49" s="333">
        <v>1000</v>
      </c>
      <c r="F49" s="245"/>
      <c r="G49" s="463"/>
    </row>
    <row r="50" spans="1:10" s="4" customFormat="1" ht="12.75" thickBot="1" x14ac:dyDescent="0.25">
      <c r="A50" s="76"/>
      <c r="B50" s="421"/>
      <c r="C50" s="673"/>
      <c r="D50" s="369" t="s">
        <v>280</v>
      </c>
      <c r="E50" s="484">
        <f>SUM(E20:E49)</f>
        <v>95339</v>
      </c>
      <c r="F50" s="304"/>
    </row>
    <row r="51" spans="1:10" ht="12.75" thickBot="1" x14ac:dyDescent="0.25">
      <c r="B51" s="418"/>
      <c r="C51" s="423"/>
      <c r="D51" s="328"/>
      <c r="E51" s="445"/>
      <c r="F51" s="246"/>
    </row>
    <row r="52" spans="1:10" ht="12.75" thickBot="1" x14ac:dyDescent="0.25">
      <c r="B52" s="420"/>
      <c r="C52" s="673"/>
      <c r="D52" s="424" t="s">
        <v>558</v>
      </c>
      <c r="E52" s="485">
        <f>E18+E50</f>
        <v>101798</v>
      </c>
    </row>
    <row r="53" spans="1:10" x14ac:dyDescent="0.2">
      <c r="B53" s="418"/>
      <c r="C53" s="423"/>
      <c r="D53" s="409"/>
      <c r="E53" s="446"/>
      <c r="F53" s="246"/>
    </row>
    <row r="54" spans="1:10" x14ac:dyDescent="0.2">
      <c r="B54" s="418"/>
      <c r="C54" s="423"/>
      <c r="D54" s="407" t="s">
        <v>229</v>
      </c>
      <c r="E54" s="445"/>
    </row>
    <row r="55" spans="1:10" x14ac:dyDescent="0.2">
      <c r="B55" s="418"/>
      <c r="C55" s="680" t="s">
        <v>848</v>
      </c>
      <c r="D55" s="408" t="s">
        <v>277</v>
      </c>
      <c r="E55" s="262">
        <v>0</v>
      </c>
    </row>
    <row r="56" spans="1:10" ht="12.75" thickBot="1" x14ac:dyDescent="0.25">
      <c r="B56" s="418"/>
      <c r="C56" s="423" t="s">
        <v>302</v>
      </c>
      <c r="D56" s="409"/>
      <c r="E56" s="445"/>
    </row>
    <row r="57" spans="1:10" ht="12.75" thickBot="1" x14ac:dyDescent="0.25">
      <c r="B57" s="420"/>
      <c r="C57" s="673"/>
      <c r="D57" s="410" t="s">
        <v>561</v>
      </c>
      <c r="E57" s="483">
        <f>SUM(E56)</f>
        <v>0</v>
      </c>
      <c r="F57" s="414"/>
    </row>
    <row r="58" spans="1:10" x14ac:dyDescent="0.2">
      <c r="B58" s="418"/>
      <c r="C58" s="423"/>
      <c r="D58" s="411"/>
      <c r="E58" s="399"/>
    </row>
    <row r="59" spans="1:10" x14ac:dyDescent="0.2">
      <c r="B59" s="418"/>
      <c r="C59" s="680" t="s">
        <v>1155</v>
      </c>
      <c r="D59" s="408" t="s">
        <v>279</v>
      </c>
      <c r="E59" s="399">
        <v>0</v>
      </c>
      <c r="J59" s="368"/>
    </row>
    <row r="60" spans="1:10" ht="12.75" thickBot="1" x14ac:dyDescent="0.25">
      <c r="B60" s="418"/>
      <c r="C60" s="423" t="s">
        <v>302</v>
      </c>
      <c r="D60" s="413"/>
      <c r="E60" s="262"/>
    </row>
    <row r="61" spans="1:10" ht="12.75" thickBot="1" x14ac:dyDescent="0.25">
      <c r="B61" s="420"/>
      <c r="C61" s="679"/>
      <c r="D61" s="424" t="s">
        <v>603</v>
      </c>
      <c r="E61" s="483">
        <f>SUM(E60)</f>
        <v>0</v>
      </c>
    </row>
    <row r="62" spans="1:10" ht="12.75" thickBot="1" x14ac:dyDescent="0.25">
      <c r="B62" s="418"/>
      <c r="C62" s="554"/>
      <c r="D62" s="408"/>
      <c r="E62" s="399"/>
    </row>
    <row r="63" spans="1:10" ht="12.75" thickBot="1" x14ac:dyDescent="0.25">
      <c r="B63" s="420"/>
      <c r="C63" s="678"/>
      <c r="D63" s="412" t="s">
        <v>559</v>
      </c>
      <c r="E63" s="483">
        <f>E57+E61</f>
        <v>0</v>
      </c>
    </row>
    <row r="64" spans="1:10" x14ac:dyDescent="0.2">
      <c r="B64" s="418"/>
      <c r="C64" s="555"/>
      <c r="D64" s="370"/>
      <c r="E64" s="447"/>
      <c r="F64" s="246"/>
    </row>
    <row r="65" spans="2:7" ht="24" x14ac:dyDescent="0.2">
      <c r="B65" s="418"/>
      <c r="C65" s="677" t="s">
        <v>322</v>
      </c>
      <c r="D65" s="408" t="s">
        <v>562</v>
      </c>
      <c r="E65" s="486">
        <f>E18+E57</f>
        <v>6459</v>
      </c>
    </row>
    <row r="66" spans="2:7" ht="24" x14ac:dyDescent="0.2">
      <c r="B66" s="418"/>
      <c r="C66" s="677" t="s">
        <v>1156</v>
      </c>
      <c r="D66" s="408" t="s">
        <v>563</v>
      </c>
      <c r="E66" s="486">
        <f>E50+E61</f>
        <v>95339</v>
      </c>
    </row>
    <row r="67" spans="2:7" ht="12.75" thickBot="1" x14ac:dyDescent="0.25">
      <c r="B67" s="418"/>
      <c r="C67" s="555"/>
      <c r="D67" s="409"/>
      <c r="E67" s="445"/>
    </row>
    <row r="68" spans="2:7" ht="12.75" thickBot="1" x14ac:dyDescent="0.25">
      <c r="B68" s="420"/>
      <c r="C68" s="676" t="s">
        <v>1157</v>
      </c>
      <c r="D68" s="675" t="s">
        <v>560</v>
      </c>
      <c r="E68" s="487">
        <f>E52+E63</f>
        <v>101798</v>
      </c>
    </row>
    <row r="69" spans="2:7" x14ac:dyDescent="0.2">
      <c r="G69" s="368"/>
    </row>
    <row r="72" spans="2:7" x14ac:dyDescent="0.2">
      <c r="F72" s="462"/>
    </row>
  </sheetData>
  <sheetProtection selectLockedCells="1" selectUnlockedCells="1"/>
  <mergeCells count="7">
    <mergeCell ref="C1:E1"/>
    <mergeCell ref="D6:E6"/>
    <mergeCell ref="C7:C8"/>
    <mergeCell ref="D7:D8"/>
    <mergeCell ref="C3:E3"/>
    <mergeCell ref="C4:E4"/>
    <mergeCell ref="E7:E8"/>
  </mergeCells>
  <phoneticPr fontId="33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70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R116"/>
  <sheetViews>
    <sheetView workbookViewId="0">
      <pane xSplit="3" ySplit="9" topLeftCell="D49" activePane="bottomRight" state="frozen"/>
      <selection activeCell="B65" sqref="B65"/>
      <selection pane="topRight" activeCell="B65" sqref="B65"/>
      <selection pane="bottomLeft" activeCell="B65" sqref="B65"/>
      <selection pane="bottomRight" activeCell="H57" sqref="H57"/>
    </sheetView>
  </sheetViews>
  <sheetFormatPr defaultColWidth="9.140625" defaultRowHeight="14.1" customHeight="1" x14ac:dyDescent="0.2"/>
  <cols>
    <col min="1" max="1" width="1.28515625" style="35" customWidth="1"/>
    <col min="2" max="2" width="5.140625" style="149" customWidth="1"/>
    <col min="3" max="3" width="41.42578125" style="155" customWidth="1"/>
    <col min="4" max="4" width="9.85546875" style="36" customWidth="1"/>
    <col min="5" max="5" width="8.7109375" style="36" customWidth="1"/>
    <col min="6" max="6" width="7.85546875" style="36" customWidth="1"/>
    <col min="7" max="7" width="8.42578125" style="44" customWidth="1"/>
    <col min="8" max="8" width="66.140625" style="550" customWidth="1"/>
    <col min="9" max="9" width="7.5703125" style="35" customWidth="1"/>
    <col min="10" max="10" width="8.28515625" style="35" customWidth="1"/>
    <col min="11" max="16384" width="9.140625" style="35"/>
  </cols>
  <sheetData>
    <row r="1" spans="1:8" ht="12.75" customHeight="1" x14ac:dyDescent="0.2">
      <c r="B1" s="1337" t="s">
        <v>1135</v>
      </c>
      <c r="C1" s="1337"/>
      <c r="D1" s="1337"/>
      <c r="E1" s="1337"/>
      <c r="F1" s="1337"/>
      <c r="G1" s="1337"/>
    </row>
    <row r="2" spans="1:8" ht="14.1" customHeight="1" x14ac:dyDescent="0.2">
      <c r="B2" s="1338" t="s">
        <v>73</v>
      </c>
      <c r="C2" s="1338"/>
      <c r="D2" s="1338"/>
      <c r="E2" s="1338"/>
      <c r="F2" s="1338"/>
      <c r="G2" s="1338"/>
    </row>
    <row r="3" spans="1:8" ht="14.1" customHeight="1" x14ac:dyDescent="0.2">
      <c r="B3" s="156"/>
      <c r="C3" s="1342" t="s">
        <v>1084</v>
      </c>
      <c r="D3" s="1342"/>
      <c r="E3" s="1342"/>
      <c r="F3" s="1342"/>
      <c r="G3" s="1342"/>
    </row>
    <row r="4" spans="1:8" ht="14.25" customHeight="1" thickBot="1" x14ac:dyDescent="0.25">
      <c r="B4" s="1339" t="s">
        <v>210</v>
      </c>
      <c r="C4" s="1339"/>
      <c r="D4" s="1339"/>
      <c r="E4" s="1339"/>
      <c r="F4" s="1339"/>
      <c r="G4" s="1339"/>
    </row>
    <row r="5" spans="1:8" ht="24" customHeight="1" thickBot="1" x14ac:dyDescent="0.25">
      <c r="B5" s="1340" t="s">
        <v>292</v>
      </c>
      <c r="C5" s="153" t="s">
        <v>54</v>
      </c>
      <c r="D5" s="37" t="s">
        <v>55</v>
      </c>
      <c r="E5" s="37" t="s">
        <v>56</v>
      </c>
      <c r="F5" s="37" t="s">
        <v>57</v>
      </c>
      <c r="G5" s="231" t="s">
        <v>293</v>
      </c>
    </row>
    <row r="6" spans="1:8" ht="1.9" hidden="1" customHeight="1" thickBot="1" x14ac:dyDescent="0.25">
      <c r="B6" s="1340"/>
      <c r="C6" s="154"/>
      <c r="D6" s="72"/>
      <c r="E6" s="72"/>
      <c r="F6" s="72"/>
      <c r="G6" s="1178"/>
    </row>
    <row r="7" spans="1:8" s="132" customFormat="1" ht="23.25" customHeight="1" thickBot="1" x14ac:dyDescent="0.25">
      <c r="B7" s="1340"/>
      <c r="C7" s="154"/>
      <c r="D7" s="72"/>
      <c r="E7" s="1343" t="s">
        <v>1154</v>
      </c>
      <c r="F7" s="1344"/>
      <c r="G7" s="1345"/>
      <c r="H7" s="1171"/>
    </row>
    <row r="8" spans="1:8" s="34" customFormat="1" ht="30.75" customHeight="1" thickBot="1" x14ac:dyDescent="0.25">
      <c r="B8" s="1340"/>
      <c r="C8" s="1341" t="s">
        <v>78</v>
      </c>
      <c r="D8" s="1341" t="s">
        <v>296</v>
      </c>
      <c r="E8" s="1346" t="s">
        <v>297</v>
      </c>
      <c r="F8" s="1346" t="s">
        <v>298</v>
      </c>
      <c r="G8" s="1347" t="s">
        <v>299</v>
      </c>
      <c r="H8" s="256"/>
    </row>
    <row r="9" spans="1:8" s="34" customFormat="1" ht="41.25" customHeight="1" thickBot="1" x14ac:dyDescent="0.25">
      <c r="B9" s="1340"/>
      <c r="C9" s="1341"/>
      <c r="D9" s="1341"/>
      <c r="E9" s="1346"/>
      <c r="F9" s="1346"/>
      <c r="G9" s="1347"/>
      <c r="H9" s="256"/>
    </row>
    <row r="10" spans="1:8" ht="14.1" customHeight="1" x14ac:dyDescent="0.2">
      <c r="A10" s="438"/>
      <c r="B10" s="425"/>
      <c r="C10" s="38" t="s">
        <v>73</v>
      </c>
      <c r="D10" s="39"/>
      <c r="E10" s="39"/>
      <c r="F10" s="39"/>
      <c r="G10" s="1179"/>
    </row>
    <row r="11" spans="1:8" ht="14.1" customHeight="1" x14ac:dyDescent="0.2">
      <c r="A11" s="438"/>
      <c r="B11" s="426"/>
      <c r="C11" s="38"/>
      <c r="D11" s="39"/>
      <c r="E11" s="39"/>
      <c r="F11" s="39"/>
      <c r="G11" s="1179"/>
    </row>
    <row r="12" spans="1:8" ht="14.1" customHeight="1" x14ac:dyDescent="0.2">
      <c r="A12" s="438"/>
      <c r="B12" s="999" t="s">
        <v>300</v>
      </c>
      <c r="C12" s="42" t="s">
        <v>301</v>
      </c>
      <c r="D12" s="982"/>
      <c r="E12" s="982"/>
      <c r="F12" s="982"/>
      <c r="G12" s="1180"/>
    </row>
    <row r="13" spans="1:8" ht="25.5" customHeight="1" x14ac:dyDescent="0.2">
      <c r="A13" s="438"/>
      <c r="B13" s="998"/>
      <c r="C13" s="471"/>
      <c r="D13" s="291"/>
      <c r="E13" s="291"/>
      <c r="F13" s="291"/>
      <c r="G13" s="475"/>
      <c r="H13" s="1172"/>
    </row>
    <row r="14" spans="1:8" s="46" customFormat="1" ht="10.5" customHeight="1" thickBot="1" x14ac:dyDescent="0.25">
      <c r="A14" s="439"/>
      <c r="B14" s="427"/>
      <c r="C14" s="985"/>
      <c r="D14" s="984"/>
      <c r="E14" s="982"/>
      <c r="F14" s="982"/>
      <c r="G14" s="1180"/>
      <c r="H14" s="549"/>
    </row>
    <row r="15" spans="1:8" s="46" customFormat="1" ht="15" customHeight="1" thickBot="1" x14ac:dyDescent="0.25">
      <c r="A15" s="439"/>
      <c r="B15" s="1002"/>
      <c r="C15" s="1000" t="s">
        <v>304</v>
      </c>
      <c r="D15" s="298"/>
      <c r="E15" s="298">
        <f>SUM(E13:E13)</f>
        <v>0</v>
      </c>
      <c r="F15" s="298">
        <f>SUM(F13:F13)</f>
        <v>0</v>
      </c>
      <c r="G15" s="1181">
        <f>SUM(G13:G13)</f>
        <v>0</v>
      </c>
      <c r="H15" s="256"/>
    </row>
    <row r="16" spans="1:8" ht="14.1" customHeight="1" x14ac:dyDescent="0.2">
      <c r="A16" s="438"/>
      <c r="B16" s="470"/>
      <c r="C16" s="43"/>
      <c r="D16" s="66"/>
      <c r="E16" s="66"/>
      <c r="F16" s="66"/>
      <c r="G16" s="405"/>
    </row>
    <row r="17" spans="1:11" ht="15" customHeight="1" x14ac:dyDescent="0.2">
      <c r="A17" s="438"/>
      <c r="B17" s="470" t="s">
        <v>305</v>
      </c>
      <c r="C17" s="42" t="s">
        <v>306</v>
      </c>
      <c r="D17" s="66"/>
      <c r="E17" s="66"/>
      <c r="F17" s="66"/>
      <c r="G17" s="405"/>
      <c r="J17" s="550"/>
    </row>
    <row r="18" spans="1:11" ht="15" customHeight="1" x14ac:dyDescent="0.2">
      <c r="A18" s="438"/>
      <c r="B18" s="431" t="s">
        <v>302</v>
      </c>
      <c r="C18" s="471" t="s">
        <v>604</v>
      </c>
      <c r="D18" s="291" t="s">
        <v>303</v>
      </c>
      <c r="E18" s="66">
        <v>4500</v>
      </c>
      <c r="F18" s="66">
        <v>1215</v>
      </c>
      <c r="G18" s="405">
        <f t="shared" ref="G18" si="0">E18+F18</f>
        <v>5715</v>
      </c>
      <c r="H18" s="1221"/>
      <c r="J18" s="550"/>
      <c r="K18" s="550"/>
    </row>
    <row r="19" spans="1:11" ht="11.25" x14ac:dyDescent="0.2">
      <c r="A19" s="438"/>
      <c r="B19" s="431"/>
      <c r="C19" s="977"/>
      <c r="D19" s="291"/>
      <c r="E19" s="66"/>
      <c r="F19" s="66"/>
      <c r="G19" s="405"/>
      <c r="J19" s="550"/>
      <c r="K19" s="550"/>
    </row>
    <row r="20" spans="1:11" ht="13.5" customHeight="1" thickBot="1" x14ac:dyDescent="0.25">
      <c r="A20" s="438"/>
      <c r="B20" s="431"/>
      <c r="C20" s="471"/>
      <c r="D20" s="66"/>
      <c r="E20" s="66"/>
      <c r="F20" s="66"/>
      <c r="G20" s="405"/>
      <c r="H20" s="403"/>
      <c r="J20" s="550"/>
      <c r="K20" s="550"/>
    </row>
    <row r="21" spans="1:11" ht="12" customHeight="1" thickBot="1" x14ac:dyDescent="0.25">
      <c r="A21" s="438"/>
      <c r="B21" s="478"/>
      <c r="C21" s="473" t="s">
        <v>307</v>
      </c>
      <c r="D21" s="299"/>
      <c r="E21" s="299">
        <f>SUM(E18:E19)</f>
        <v>4500</v>
      </c>
      <c r="F21" s="299">
        <f t="shared" ref="F21:G21" si="1">SUM(F18:F19)</f>
        <v>1215</v>
      </c>
      <c r="G21" s="812">
        <f t="shared" si="1"/>
        <v>5715</v>
      </c>
      <c r="J21" s="550"/>
      <c r="K21" s="550"/>
    </row>
    <row r="22" spans="1:11" ht="12" customHeight="1" x14ac:dyDescent="0.2">
      <c r="A22" s="438"/>
      <c r="B22" s="429"/>
      <c r="C22" s="981"/>
      <c r="D22" s="982"/>
      <c r="E22" s="982"/>
      <c r="F22" s="982"/>
      <c r="G22" s="1180"/>
      <c r="J22" s="550"/>
      <c r="K22" s="550"/>
    </row>
    <row r="23" spans="1:11" ht="15.75" customHeight="1" x14ac:dyDescent="0.2">
      <c r="A23" s="438"/>
      <c r="B23" s="430" t="s">
        <v>308</v>
      </c>
      <c r="C23" s="45" t="s">
        <v>309</v>
      </c>
      <c r="D23" s="595"/>
      <c r="E23" s="66"/>
      <c r="F23" s="66"/>
      <c r="G23" s="405"/>
      <c r="J23" s="550"/>
      <c r="K23" s="550"/>
    </row>
    <row r="24" spans="1:11" s="46" customFormat="1" ht="27" customHeight="1" x14ac:dyDescent="0.2">
      <c r="A24" s="439"/>
      <c r="B24" s="431" t="s">
        <v>582</v>
      </c>
      <c r="C24" s="43" t="s">
        <v>631</v>
      </c>
      <c r="D24" s="291" t="s">
        <v>303</v>
      </c>
      <c r="E24" s="291"/>
      <c r="F24" s="291"/>
      <c r="G24" s="475"/>
      <c r="H24" s="256"/>
      <c r="J24" s="549"/>
      <c r="K24" s="549"/>
    </row>
    <row r="25" spans="1:11" s="46" customFormat="1" ht="27" customHeight="1" x14ac:dyDescent="0.2">
      <c r="A25" s="439"/>
      <c r="B25" s="431" t="s">
        <v>583</v>
      </c>
      <c r="C25" s="43" t="s">
        <v>632</v>
      </c>
      <c r="D25" s="291" t="s">
        <v>303</v>
      </c>
      <c r="E25" s="291">
        <v>51500</v>
      </c>
      <c r="F25" s="291"/>
      <c r="G25" s="1182">
        <f>E25+F25</f>
        <v>51500</v>
      </c>
      <c r="H25" s="1177"/>
      <c r="J25" s="549"/>
      <c r="K25" s="549"/>
    </row>
    <row r="26" spans="1:11" s="46" customFormat="1" ht="26.25" customHeight="1" x14ac:dyDescent="0.2">
      <c r="A26" s="439"/>
      <c r="B26" s="431" t="s">
        <v>624</v>
      </c>
      <c r="C26" s="43" t="s">
        <v>630</v>
      </c>
      <c r="D26" s="291" t="s">
        <v>303</v>
      </c>
      <c r="E26" s="291"/>
      <c r="F26" s="291"/>
      <c r="G26" s="1182"/>
      <c r="H26" s="549"/>
      <c r="J26" s="549"/>
      <c r="K26" s="549"/>
    </row>
    <row r="27" spans="1:11" s="46" customFormat="1" ht="27.75" customHeight="1" x14ac:dyDescent="0.2">
      <c r="A27" s="439"/>
      <c r="B27" s="431" t="s">
        <v>629</v>
      </c>
      <c r="C27" s="43" t="s">
        <v>635</v>
      </c>
      <c r="D27" s="291" t="s">
        <v>303</v>
      </c>
      <c r="E27" s="291"/>
      <c r="F27" s="291"/>
      <c r="G27" s="1182"/>
      <c r="H27" s="549"/>
      <c r="J27" s="549"/>
      <c r="K27" s="549"/>
    </row>
    <row r="28" spans="1:11" s="46" customFormat="1" ht="27" customHeight="1" x14ac:dyDescent="0.2">
      <c r="A28" s="439"/>
      <c r="B28" s="431" t="s">
        <v>310</v>
      </c>
      <c r="C28" s="354" t="s">
        <v>1097</v>
      </c>
      <c r="D28" s="291" t="s">
        <v>303</v>
      </c>
      <c r="E28" s="291">
        <v>11970</v>
      </c>
      <c r="F28" s="291">
        <v>3232</v>
      </c>
      <c r="G28" s="475">
        <f t="shared" ref="G28:G30" si="2">E28+F28</f>
        <v>15202</v>
      </c>
      <c r="H28" s="1173"/>
      <c r="J28" s="549"/>
      <c r="K28" s="549"/>
    </row>
    <row r="29" spans="1:11" s="46" customFormat="1" ht="26.25" customHeight="1" x14ac:dyDescent="0.2">
      <c r="A29" s="439"/>
      <c r="B29" s="431" t="s">
        <v>311</v>
      </c>
      <c r="C29" s="354" t="s">
        <v>530</v>
      </c>
      <c r="D29" s="291" t="s">
        <v>303</v>
      </c>
      <c r="E29" s="291"/>
      <c r="F29" s="291"/>
      <c r="G29" s="475"/>
      <c r="H29" s="549"/>
      <c r="I29" s="549"/>
      <c r="J29" s="549"/>
      <c r="K29" s="549"/>
    </row>
    <row r="30" spans="1:11" s="46" customFormat="1" ht="21.75" customHeight="1" x14ac:dyDescent="0.2">
      <c r="A30" s="439"/>
      <c r="B30" s="431" t="s">
        <v>312</v>
      </c>
      <c r="C30" s="354" t="s">
        <v>500</v>
      </c>
      <c r="D30" s="291" t="s">
        <v>303</v>
      </c>
      <c r="E30" s="291">
        <v>5038</v>
      </c>
      <c r="F30" s="291">
        <v>1361</v>
      </c>
      <c r="G30" s="475">
        <f t="shared" si="2"/>
        <v>6399</v>
      </c>
      <c r="H30" s="1220"/>
      <c r="J30" s="549"/>
      <c r="K30" s="549"/>
    </row>
    <row r="31" spans="1:11" s="46" customFormat="1" ht="41.25" customHeight="1" x14ac:dyDescent="0.2">
      <c r="A31" s="439"/>
      <c r="B31" s="431" t="s">
        <v>313</v>
      </c>
      <c r="C31" s="358" t="s">
        <v>653</v>
      </c>
      <c r="D31" s="291" t="s">
        <v>303</v>
      </c>
      <c r="E31" s="291">
        <v>390350</v>
      </c>
      <c r="F31" s="291">
        <v>105395</v>
      </c>
      <c r="G31" s="475">
        <f t="shared" ref="G31:G32" si="3">SUM(E31:F31)</f>
        <v>495745</v>
      </c>
      <c r="H31" s="1175"/>
      <c r="J31" s="549"/>
      <c r="K31" s="549"/>
    </row>
    <row r="32" spans="1:11" s="46" customFormat="1" ht="22.5" customHeight="1" x14ac:dyDescent="0.2">
      <c r="A32" s="439"/>
      <c r="B32" s="431" t="s">
        <v>314</v>
      </c>
      <c r="C32" s="358" t="s">
        <v>654</v>
      </c>
      <c r="D32" s="291" t="s">
        <v>303</v>
      </c>
      <c r="E32" s="291">
        <v>489097</v>
      </c>
      <c r="F32" s="291"/>
      <c r="G32" s="475">
        <f t="shared" si="3"/>
        <v>489097</v>
      </c>
      <c r="H32" s="1174"/>
      <c r="J32" s="549"/>
    </row>
    <row r="33" spans="1:11" s="46" customFormat="1" ht="11.25" x14ac:dyDescent="0.2">
      <c r="A33" s="439"/>
      <c r="B33" s="431" t="s">
        <v>315</v>
      </c>
      <c r="C33" s="518" t="s">
        <v>1120</v>
      </c>
      <c r="D33" s="291" t="s">
        <v>303</v>
      </c>
      <c r="E33" s="291">
        <v>12640</v>
      </c>
      <c r="F33" s="291">
        <v>10830</v>
      </c>
      <c r="G33" s="475">
        <f>E33+F33</f>
        <v>23470</v>
      </c>
      <c r="H33" s="1174"/>
      <c r="J33" s="549"/>
    </row>
    <row r="34" spans="1:11" s="736" customFormat="1" ht="23.25" customHeight="1" x14ac:dyDescent="0.2">
      <c r="A34" s="735"/>
      <c r="B34" s="431" t="s">
        <v>316</v>
      </c>
      <c r="C34" s="802" t="s">
        <v>886</v>
      </c>
      <c r="D34" s="291" t="s">
        <v>303</v>
      </c>
      <c r="E34" s="291">
        <v>74483</v>
      </c>
      <c r="F34" s="291">
        <v>20110</v>
      </c>
      <c r="G34" s="475">
        <f t="shared" ref="G34" si="4">E34+F34</f>
        <v>94593</v>
      </c>
      <c r="H34" s="737"/>
      <c r="J34" s="737"/>
    </row>
    <row r="35" spans="1:11" s="736" customFormat="1" ht="23.25" customHeight="1" x14ac:dyDescent="0.2">
      <c r="A35" s="735"/>
      <c r="B35" s="431"/>
      <c r="C35" s="802"/>
      <c r="D35" s="291"/>
      <c r="E35" s="291"/>
      <c r="F35" s="291"/>
      <c r="G35" s="475"/>
      <c r="H35" s="737"/>
      <c r="J35" s="737"/>
    </row>
    <row r="36" spans="1:11" s="46" customFormat="1" ht="7.5" customHeight="1" thickBot="1" x14ac:dyDescent="0.25">
      <c r="A36" s="439"/>
      <c r="B36" s="431"/>
      <c r="C36" s="989"/>
      <c r="D36" s="984"/>
      <c r="E36" s="984"/>
      <c r="F36" s="984"/>
      <c r="G36" s="992"/>
      <c r="H36" s="549"/>
      <c r="J36" s="549"/>
    </row>
    <row r="37" spans="1:11" ht="13.9" customHeight="1" thickBot="1" x14ac:dyDescent="0.25">
      <c r="A37" s="438"/>
      <c r="B37" s="432"/>
      <c r="C37" s="1000" t="s">
        <v>318</v>
      </c>
      <c r="D37" s="1001"/>
      <c r="E37" s="298">
        <f>SUM(E24:E36)</f>
        <v>1035078</v>
      </c>
      <c r="F37" s="298">
        <f>SUM(F24:F36)</f>
        <v>140928</v>
      </c>
      <c r="G37" s="1181">
        <f>SUM(G24:G36)</f>
        <v>1176006</v>
      </c>
      <c r="J37" s="550"/>
    </row>
    <row r="38" spans="1:11" s="46" customFormat="1" ht="13.9" customHeight="1" x14ac:dyDescent="0.2">
      <c r="A38" s="439"/>
      <c r="B38" s="427"/>
      <c r="C38" s="985"/>
      <c r="D38" s="987"/>
      <c r="E38" s="982"/>
      <c r="F38" s="982"/>
      <c r="G38" s="1180"/>
      <c r="H38" s="549"/>
      <c r="J38" s="549"/>
    </row>
    <row r="39" spans="1:11" s="46" customFormat="1" ht="13.9" customHeight="1" x14ac:dyDescent="0.2">
      <c r="A39" s="439"/>
      <c r="B39" s="426"/>
      <c r="C39" s="985"/>
      <c r="D39" s="987"/>
      <c r="E39" s="982"/>
      <c r="F39" s="982"/>
      <c r="G39" s="1180"/>
      <c r="H39" s="549"/>
      <c r="J39" s="549"/>
    </row>
    <row r="40" spans="1:11" s="48" customFormat="1" ht="15.75" customHeight="1" x14ac:dyDescent="0.15">
      <c r="A40" s="440"/>
      <c r="B40" s="470" t="s">
        <v>319</v>
      </c>
      <c r="C40" s="45" t="s">
        <v>320</v>
      </c>
      <c r="D40" s="596"/>
      <c r="E40" s="49"/>
      <c r="F40" s="49"/>
      <c r="G40" s="405"/>
      <c r="H40" s="552"/>
      <c r="J40" s="552"/>
    </row>
    <row r="41" spans="1:11" s="48" customFormat="1" ht="15.75" customHeight="1" x14ac:dyDescent="0.15">
      <c r="A41" s="440"/>
      <c r="B41" s="431" t="s">
        <v>302</v>
      </c>
      <c r="C41" s="43" t="s">
        <v>621</v>
      </c>
      <c r="D41" s="978" t="s">
        <v>214</v>
      </c>
      <c r="E41" s="291">
        <v>6000</v>
      </c>
      <c r="F41" s="291">
        <v>1620</v>
      </c>
      <c r="G41" s="475">
        <f>E41+F41</f>
        <v>7620</v>
      </c>
      <c r="H41" s="552"/>
      <c r="J41" s="552"/>
    </row>
    <row r="42" spans="1:11" s="48" customFormat="1" ht="15.75" customHeight="1" x14ac:dyDescent="0.2">
      <c r="A42" s="440"/>
      <c r="B42" s="431" t="s">
        <v>310</v>
      </c>
      <c r="C42" s="1004" t="s">
        <v>127</v>
      </c>
      <c r="D42" s="978" t="s">
        <v>214</v>
      </c>
      <c r="E42" s="291">
        <v>1000</v>
      </c>
      <c r="F42" s="291">
        <v>270</v>
      </c>
      <c r="G42" s="475">
        <f>SUM(E42:F42)</f>
        <v>1270</v>
      </c>
      <c r="H42" s="552"/>
      <c r="J42" s="552"/>
      <c r="K42" s="349"/>
    </row>
    <row r="43" spans="1:11" s="48" customFormat="1" ht="16.5" customHeight="1" x14ac:dyDescent="0.15">
      <c r="A43" s="440"/>
      <c r="B43" s="431" t="s">
        <v>311</v>
      </c>
      <c r="C43" s="358" t="s">
        <v>654</v>
      </c>
      <c r="D43" s="978" t="s">
        <v>661</v>
      </c>
      <c r="E43" s="291">
        <v>40267</v>
      </c>
      <c r="F43" s="291">
        <v>10872</v>
      </c>
      <c r="G43" s="475">
        <f t="shared" ref="G43:G44" si="5">E43+F43</f>
        <v>51139</v>
      </c>
      <c r="H43" s="552"/>
    </row>
    <row r="44" spans="1:11" s="48" customFormat="1" ht="35.25" customHeight="1" x14ac:dyDescent="0.15">
      <c r="A44" s="440"/>
      <c r="B44" s="431" t="s">
        <v>312</v>
      </c>
      <c r="C44" s="358" t="s">
        <v>653</v>
      </c>
      <c r="D44" s="978" t="s">
        <v>661</v>
      </c>
      <c r="E44" s="291">
        <v>7559</v>
      </c>
      <c r="F44" s="291">
        <v>2041</v>
      </c>
      <c r="G44" s="475">
        <f t="shared" si="5"/>
        <v>9600</v>
      </c>
      <c r="H44" s="552"/>
    </row>
    <row r="45" spans="1:11" s="54" customFormat="1" ht="20.25" customHeight="1" x14ac:dyDescent="0.2">
      <c r="A45" s="435"/>
      <c r="B45" s="431"/>
      <c r="C45" s="137"/>
      <c r="D45" s="978"/>
      <c r="E45" s="291"/>
      <c r="F45" s="291"/>
      <c r="G45" s="475"/>
      <c r="H45" s="260"/>
    </row>
    <row r="46" spans="1:11" s="48" customFormat="1" ht="9.75" customHeight="1" thickBot="1" x14ac:dyDescent="0.2">
      <c r="A46" s="440"/>
      <c r="B46" s="431"/>
      <c r="C46" s="988"/>
      <c r="D46" s="991"/>
      <c r="E46" s="984"/>
      <c r="F46" s="984"/>
      <c r="G46" s="992"/>
      <c r="H46" s="552"/>
    </row>
    <row r="47" spans="1:11" s="48" customFormat="1" ht="12" customHeight="1" thickBot="1" x14ac:dyDescent="0.2">
      <c r="A47" s="440"/>
      <c r="B47" s="1003"/>
      <c r="C47" s="1000" t="s">
        <v>321</v>
      </c>
      <c r="D47" s="1001"/>
      <c r="E47" s="298">
        <f>SUM(E41:E45)</f>
        <v>54826</v>
      </c>
      <c r="F47" s="298">
        <f>SUM(F41:F45)</f>
        <v>14803</v>
      </c>
      <c r="G47" s="1181">
        <f>SUM(G41:G45)</f>
        <v>69629</v>
      </c>
      <c r="H47" s="1176"/>
    </row>
    <row r="48" spans="1:11" s="48" customFormat="1" ht="12" customHeight="1" x14ac:dyDescent="0.15">
      <c r="A48" s="440"/>
      <c r="B48" s="428"/>
      <c r="C48" s="986"/>
      <c r="D48" s="990"/>
      <c r="E48" s="983"/>
      <c r="F48" s="983"/>
      <c r="G48" s="1180"/>
      <c r="H48" s="552"/>
    </row>
    <row r="49" spans="1:14" s="48" customFormat="1" ht="12" customHeight="1" x14ac:dyDescent="0.15">
      <c r="A49" s="440"/>
      <c r="B49" s="428"/>
      <c r="C49" s="986"/>
      <c r="D49" s="990"/>
      <c r="E49" s="983"/>
      <c r="F49" s="983"/>
      <c r="G49" s="1180"/>
      <c r="H49" s="552"/>
    </row>
    <row r="50" spans="1:14" s="34" customFormat="1" ht="15" customHeight="1" x14ac:dyDescent="0.2">
      <c r="A50" s="437"/>
      <c r="B50" s="470" t="s">
        <v>322</v>
      </c>
      <c r="C50" s="42" t="s">
        <v>323</v>
      </c>
      <c r="D50" s="49"/>
      <c r="E50" s="49">
        <v>0</v>
      </c>
      <c r="F50" s="49">
        <v>0</v>
      </c>
      <c r="G50" s="405">
        <v>0</v>
      </c>
      <c r="H50" s="256"/>
    </row>
    <row r="51" spans="1:14" s="34" customFormat="1" ht="15" customHeight="1" thickBot="1" x14ac:dyDescent="0.25">
      <c r="A51" s="437"/>
      <c r="B51" s="470"/>
      <c r="C51" s="471"/>
      <c r="D51" s="595"/>
      <c r="E51" s="66"/>
      <c r="F51" s="66"/>
      <c r="G51" s="405"/>
      <c r="H51" s="256"/>
    </row>
    <row r="52" spans="1:14" s="34" customFormat="1" ht="13.5" customHeight="1" thickBot="1" x14ac:dyDescent="0.25">
      <c r="A52" s="437"/>
      <c r="B52" s="1003"/>
      <c r="C52" s="481" t="s">
        <v>324</v>
      </c>
      <c r="D52" s="298"/>
      <c r="E52" s="298">
        <f>E50</f>
        <v>0</v>
      </c>
      <c r="F52" s="298">
        <f t="shared" ref="F52:G52" si="6">F50</f>
        <v>0</v>
      </c>
      <c r="G52" s="1181">
        <f t="shared" si="6"/>
        <v>0</v>
      </c>
      <c r="H52" s="256"/>
    </row>
    <row r="53" spans="1:14" s="34" customFormat="1" ht="13.5" customHeight="1" x14ac:dyDescent="0.2">
      <c r="A53" s="437"/>
      <c r="B53" s="428"/>
      <c r="C53" s="981"/>
      <c r="D53" s="983"/>
      <c r="E53" s="983"/>
      <c r="F53" s="983"/>
      <c r="G53" s="1180"/>
      <c r="H53" s="256"/>
    </row>
    <row r="54" spans="1:14" s="34" customFormat="1" ht="13.5" customHeight="1" x14ac:dyDescent="0.2">
      <c r="A54" s="437"/>
      <c r="B54" s="470" t="s">
        <v>81</v>
      </c>
      <c r="C54" s="42" t="s">
        <v>128</v>
      </c>
      <c r="D54" s="49"/>
      <c r="E54" s="256"/>
      <c r="F54" s="256"/>
      <c r="G54" s="547"/>
      <c r="H54" s="256"/>
    </row>
    <row r="55" spans="1:14" s="34" customFormat="1" ht="33.75" customHeight="1" x14ac:dyDescent="0.2">
      <c r="A55" s="437"/>
      <c r="B55" s="431" t="s">
        <v>302</v>
      </c>
      <c r="C55" s="471" t="s">
        <v>718</v>
      </c>
      <c r="D55" s="291" t="s">
        <v>214</v>
      </c>
      <c r="E55" s="291">
        <v>4490</v>
      </c>
      <c r="F55" s="291">
        <v>1212</v>
      </c>
      <c r="G55" s="475">
        <f>SUM(E55:F55)</f>
        <v>5702</v>
      </c>
      <c r="H55" s="256"/>
    </row>
    <row r="56" spans="1:14" s="34" customFormat="1" ht="25.5" customHeight="1" x14ac:dyDescent="0.2">
      <c r="A56" s="437"/>
      <c r="B56" s="431" t="s">
        <v>310</v>
      </c>
      <c r="C56" s="358" t="s">
        <v>654</v>
      </c>
      <c r="D56" s="978" t="s">
        <v>303</v>
      </c>
      <c r="E56" s="291"/>
      <c r="F56" s="291"/>
      <c r="G56" s="475"/>
      <c r="H56" s="256"/>
    </row>
    <row r="57" spans="1:14" s="736" customFormat="1" ht="25.5" customHeight="1" x14ac:dyDescent="0.2">
      <c r="A57" s="735"/>
      <c r="B57" s="426"/>
      <c r="C57" s="993"/>
      <c r="D57" s="991"/>
      <c r="E57" s="984"/>
      <c r="F57" s="984"/>
      <c r="G57" s="992"/>
      <c r="H57" s="737"/>
    </row>
    <row r="58" spans="1:14" s="34" customFormat="1" ht="7.5" customHeight="1" thickBot="1" x14ac:dyDescent="0.25">
      <c r="A58" s="437"/>
      <c r="B58" s="433"/>
      <c r="C58" s="994"/>
      <c r="D58" s="995"/>
      <c r="E58" s="996"/>
      <c r="F58" s="996"/>
      <c r="G58" s="997"/>
      <c r="H58" s="403"/>
      <c r="J58" s="256"/>
      <c r="K58" s="256"/>
    </row>
    <row r="59" spans="1:14" s="34" customFormat="1" ht="12.75" customHeight="1" thickBot="1" x14ac:dyDescent="0.25">
      <c r="A59" s="437"/>
      <c r="B59" s="433"/>
      <c r="C59" s="215" t="s">
        <v>129</v>
      </c>
      <c r="D59" s="597"/>
      <c r="E59" s="597">
        <f>SUM(E55:E58)</f>
        <v>4490</v>
      </c>
      <c r="F59" s="597">
        <f>SUM(F55:F58)</f>
        <v>1212</v>
      </c>
      <c r="G59" s="1183">
        <f>SUM(G55:G58)</f>
        <v>5702</v>
      </c>
      <c r="H59" s="66"/>
      <c r="J59" s="551"/>
      <c r="K59" s="551"/>
      <c r="M59" s="401"/>
      <c r="N59" s="401"/>
    </row>
    <row r="60" spans="1:14" s="34" customFormat="1" ht="12.75" customHeight="1" x14ac:dyDescent="0.2">
      <c r="A60" s="437"/>
      <c r="B60" s="426"/>
      <c r="C60" s="38"/>
      <c r="D60" s="49"/>
      <c r="E60" s="49"/>
      <c r="F60" s="49"/>
      <c r="G60" s="405"/>
      <c r="H60" s="66"/>
      <c r="J60" s="256"/>
      <c r="K60" s="256"/>
      <c r="M60" s="401"/>
    </row>
    <row r="61" spans="1:14" s="34" customFormat="1" ht="24" customHeight="1" x14ac:dyDescent="0.2">
      <c r="A61" s="437"/>
      <c r="B61" s="428" t="s">
        <v>82</v>
      </c>
      <c r="C61" s="38" t="s">
        <v>725</v>
      </c>
      <c r="D61" s="49"/>
      <c r="E61" s="49">
        <v>0</v>
      </c>
      <c r="F61" s="49">
        <v>0</v>
      </c>
      <c r="G61" s="405">
        <v>0</v>
      </c>
      <c r="H61" s="256"/>
      <c r="J61" s="256"/>
      <c r="K61" s="256"/>
    </row>
    <row r="62" spans="1:14" s="736" customFormat="1" ht="24" customHeight="1" x14ac:dyDescent="0.2">
      <c r="A62" s="735"/>
      <c r="B62" s="426"/>
      <c r="C62" s="51"/>
      <c r="D62" s="291"/>
      <c r="E62" s="292"/>
      <c r="F62" s="292"/>
      <c r="G62" s="475"/>
      <c r="H62" s="737"/>
      <c r="J62" s="737"/>
      <c r="K62" s="737"/>
    </row>
    <row r="63" spans="1:14" s="34" customFormat="1" ht="8.25" customHeight="1" thickBot="1" x14ac:dyDescent="0.25">
      <c r="A63" s="437"/>
      <c r="B63" s="426"/>
      <c r="C63" s="51"/>
      <c r="D63" s="978"/>
      <c r="E63" s="291"/>
      <c r="F63" s="291"/>
      <c r="G63" s="475"/>
      <c r="H63" s="256"/>
      <c r="J63" s="256"/>
      <c r="K63" s="256"/>
    </row>
    <row r="64" spans="1:14" s="34" customFormat="1" ht="22.5" customHeight="1" thickBot="1" x14ac:dyDescent="0.25">
      <c r="A64" s="437"/>
      <c r="B64" s="434"/>
      <c r="C64" s="216" t="s">
        <v>325</v>
      </c>
      <c r="D64" s="975"/>
      <c r="E64" s="298">
        <f>E62</f>
        <v>0</v>
      </c>
      <c r="F64" s="298">
        <f>F62</f>
        <v>0</v>
      </c>
      <c r="G64" s="1181">
        <f>G62</f>
        <v>0</v>
      </c>
      <c r="H64" s="256"/>
      <c r="J64" s="256"/>
      <c r="K64" s="256"/>
    </row>
    <row r="65" spans="1:12" s="34" customFormat="1" ht="22.5" customHeight="1" x14ac:dyDescent="0.2">
      <c r="A65" s="437"/>
      <c r="B65" s="426"/>
      <c r="C65" s="47"/>
      <c r="D65" s="49"/>
      <c r="E65" s="49"/>
      <c r="F65" s="49"/>
      <c r="G65" s="405"/>
      <c r="H65" s="256"/>
      <c r="J65" s="256"/>
      <c r="K65" s="256"/>
    </row>
    <row r="66" spans="1:12" s="34" customFormat="1" ht="12.75" customHeight="1" thickBot="1" x14ac:dyDescent="0.25">
      <c r="A66" s="437"/>
      <c r="B66" s="658"/>
      <c r="C66" s="659"/>
      <c r="D66" s="979"/>
      <c r="E66" s="597"/>
      <c r="F66" s="597"/>
      <c r="G66" s="1183"/>
      <c r="H66" s="256"/>
      <c r="J66" s="256"/>
      <c r="K66" s="256"/>
    </row>
    <row r="67" spans="1:12" s="34" customFormat="1" ht="12.75" customHeight="1" thickBot="1" x14ac:dyDescent="0.25">
      <c r="A67" s="437"/>
      <c r="B67" s="660" t="s">
        <v>83</v>
      </c>
      <c r="C67" s="295" t="s">
        <v>734</v>
      </c>
      <c r="D67" s="661"/>
      <c r="E67" s="299">
        <v>0</v>
      </c>
      <c r="F67" s="299">
        <v>0</v>
      </c>
      <c r="G67" s="812">
        <f>E67+F67</f>
        <v>0</v>
      </c>
      <c r="H67" s="256"/>
      <c r="J67" s="256"/>
      <c r="K67" s="256"/>
    </row>
    <row r="68" spans="1:12" s="34" customFormat="1" ht="12.75" customHeight="1" x14ac:dyDescent="0.2">
      <c r="A68" s="437"/>
      <c r="B68" s="426"/>
      <c r="C68" s="52"/>
      <c r="D68" s="66"/>
      <c r="E68" s="49"/>
      <c r="F68" s="49"/>
      <c r="G68" s="405"/>
      <c r="H68" s="256"/>
      <c r="J68" s="256"/>
      <c r="K68" s="256"/>
    </row>
    <row r="69" spans="1:12" s="34" customFormat="1" ht="12" customHeight="1" x14ac:dyDescent="0.2">
      <c r="A69" s="437"/>
      <c r="B69" s="426"/>
      <c r="C69" s="51"/>
      <c r="D69" s="66"/>
      <c r="E69" s="66"/>
      <c r="F69" s="66"/>
      <c r="G69" s="405"/>
      <c r="H69" s="256"/>
      <c r="J69" s="256"/>
      <c r="K69" s="256"/>
    </row>
    <row r="70" spans="1:12" s="34" customFormat="1" ht="12.75" customHeight="1" x14ac:dyDescent="0.2">
      <c r="A70" s="437"/>
      <c r="B70" s="428" t="s">
        <v>735</v>
      </c>
      <c r="C70" s="38" t="s">
        <v>209</v>
      </c>
      <c r="D70" s="66"/>
      <c r="E70" s="66"/>
      <c r="F70" s="66"/>
      <c r="G70" s="405"/>
      <c r="H70" s="256"/>
      <c r="J70" s="256"/>
      <c r="K70" s="256"/>
    </row>
    <row r="71" spans="1:12" s="53" customFormat="1" ht="13.5" customHeight="1" x14ac:dyDescent="0.2">
      <c r="A71" s="441"/>
      <c r="B71" s="426" t="s">
        <v>302</v>
      </c>
      <c r="C71" s="51" t="s">
        <v>69</v>
      </c>
      <c r="D71" s="66"/>
      <c r="E71" s="595">
        <v>642</v>
      </c>
      <c r="F71" s="595"/>
      <c r="G71" s="1184">
        <f>SUM(E71:F71)</f>
        <v>642</v>
      </c>
      <c r="H71" s="1177"/>
      <c r="J71" s="361"/>
      <c r="K71" s="361"/>
    </row>
    <row r="72" spans="1:12" s="53" customFormat="1" ht="12" customHeight="1" thickBot="1" x14ac:dyDescent="0.25">
      <c r="A72" s="441"/>
      <c r="B72" s="426"/>
      <c r="C72" s="297"/>
      <c r="D72" s="291"/>
      <c r="E72" s="291"/>
      <c r="F72" s="291"/>
      <c r="G72" s="475"/>
      <c r="H72" s="361"/>
      <c r="J72" s="361"/>
      <c r="K72" s="361"/>
    </row>
    <row r="73" spans="1:12" s="34" customFormat="1" ht="13.5" customHeight="1" thickBot="1" x14ac:dyDescent="0.25">
      <c r="A73" s="437"/>
      <c r="B73" s="434"/>
      <c r="C73" s="50" t="s">
        <v>326</v>
      </c>
      <c r="D73" s="298"/>
      <c r="E73" s="298">
        <f>SUM(E71:E72)</f>
        <v>642</v>
      </c>
      <c r="F73" s="298">
        <f>SUM(F71:F72)</f>
        <v>0</v>
      </c>
      <c r="G73" s="1181">
        <f>SUM(G71:G72)</f>
        <v>642</v>
      </c>
      <c r="H73" s="256"/>
      <c r="J73" s="256"/>
      <c r="K73" s="256"/>
    </row>
    <row r="74" spans="1:12" s="34" customFormat="1" ht="12.75" customHeight="1" x14ac:dyDescent="0.2">
      <c r="A74" s="437"/>
      <c r="B74" s="426"/>
      <c r="C74" s="38"/>
      <c r="D74" s="66"/>
      <c r="E74" s="66"/>
      <c r="F74" s="66"/>
      <c r="G74" s="405"/>
      <c r="H74" s="256"/>
      <c r="J74" s="256"/>
      <c r="K74" s="256"/>
    </row>
    <row r="75" spans="1:12" ht="12.75" customHeight="1" x14ac:dyDescent="0.2">
      <c r="A75" s="438"/>
      <c r="B75" s="428" t="s">
        <v>736</v>
      </c>
      <c r="C75" s="38" t="s">
        <v>533</v>
      </c>
      <c r="D75" s="66"/>
      <c r="E75" s="66"/>
      <c r="F75" s="66"/>
      <c r="G75" s="405"/>
      <c r="J75" s="550"/>
      <c r="K75" s="550"/>
    </row>
    <row r="76" spans="1:12" s="53" customFormat="1" ht="15" customHeight="1" x14ac:dyDescent="0.2">
      <c r="A76" s="441"/>
      <c r="B76" s="426" t="s">
        <v>302</v>
      </c>
      <c r="C76" s="51" t="s">
        <v>580</v>
      </c>
      <c r="D76" s="291"/>
      <c r="E76" s="291">
        <v>0</v>
      </c>
      <c r="F76" s="291">
        <v>0</v>
      </c>
      <c r="G76" s="475">
        <f>E76</f>
        <v>0</v>
      </c>
      <c r="H76" s="361"/>
      <c r="J76" s="361"/>
      <c r="K76" s="361"/>
      <c r="L76" s="361"/>
    </row>
    <row r="77" spans="1:12" s="53" customFormat="1" ht="12" customHeight="1" thickBot="1" x14ac:dyDescent="0.25">
      <c r="A77" s="441"/>
      <c r="B77" s="426"/>
      <c r="C77" s="51"/>
      <c r="D77" s="66"/>
      <c r="E77" s="66"/>
      <c r="F77" s="66"/>
      <c r="G77" s="405"/>
      <c r="H77" s="361"/>
      <c r="J77" s="361"/>
      <c r="K77" s="361"/>
    </row>
    <row r="78" spans="1:12" s="34" customFormat="1" ht="21.75" customHeight="1" thickBot="1" x14ac:dyDescent="0.25">
      <c r="A78" s="437"/>
      <c r="B78" s="434"/>
      <c r="C78" s="50" t="s">
        <v>327</v>
      </c>
      <c r="D78" s="359"/>
      <c r="E78" s="359">
        <f>SUM(E76:E76)</f>
        <v>0</v>
      </c>
      <c r="F78" s="359">
        <f>SUM(F76:F76)</f>
        <v>0</v>
      </c>
      <c r="G78" s="1185">
        <f>SUM(G76:G76)</f>
        <v>0</v>
      </c>
      <c r="H78" s="256"/>
      <c r="J78" s="256"/>
      <c r="K78" s="256"/>
    </row>
    <row r="79" spans="1:12" s="34" customFormat="1" ht="13.5" customHeight="1" x14ac:dyDescent="0.2">
      <c r="A79" s="437"/>
      <c r="B79" s="426"/>
      <c r="C79" s="38"/>
      <c r="D79" s="49"/>
      <c r="E79" s="49"/>
      <c r="F79" s="49"/>
      <c r="G79" s="405"/>
      <c r="H79" s="256"/>
      <c r="J79" s="256"/>
      <c r="K79" s="256"/>
    </row>
    <row r="80" spans="1:12" s="34" customFormat="1" ht="13.5" customHeight="1" thickBot="1" x14ac:dyDescent="0.25">
      <c r="A80" s="437"/>
      <c r="B80" s="433"/>
      <c r="C80" s="215"/>
      <c r="D80" s="597"/>
      <c r="E80" s="597"/>
      <c r="F80" s="597"/>
      <c r="G80" s="1183"/>
      <c r="H80" s="256"/>
      <c r="J80" s="256"/>
      <c r="K80" s="256"/>
    </row>
    <row r="81" spans="1:18" s="34" customFormat="1" ht="13.5" customHeight="1" thickBot="1" x14ac:dyDescent="0.25">
      <c r="A81" s="437"/>
      <c r="B81" s="434"/>
      <c r="C81" s="214" t="s">
        <v>130</v>
      </c>
      <c r="D81" s="299"/>
      <c r="E81" s="299">
        <f>E15+E21+E37+E47+E52+E59+E64+E73+E78</f>
        <v>1099536</v>
      </c>
      <c r="F81" s="299">
        <f>F15+F21+F37+F47+F52+F59+F64+F73+F78</f>
        <v>158158</v>
      </c>
      <c r="G81" s="812">
        <f>G15+G21+G37+G47+G52+G59+G64+G73+G78</f>
        <v>1257694</v>
      </c>
      <c r="H81" s="256"/>
      <c r="J81" s="256"/>
      <c r="K81" s="256"/>
    </row>
    <row r="82" spans="1:18" s="34" customFormat="1" ht="13.5" customHeight="1" x14ac:dyDescent="0.2">
      <c r="A82" s="437"/>
      <c r="B82" s="426"/>
      <c r="C82" s="38"/>
      <c r="D82" s="49"/>
      <c r="E82" s="49"/>
      <c r="F82" s="49"/>
      <c r="G82" s="405"/>
      <c r="H82" s="256"/>
      <c r="J82" s="256"/>
      <c r="K82" s="256"/>
    </row>
    <row r="83" spans="1:18" s="54" customFormat="1" ht="13.5" customHeight="1" x14ac:dyDescent="0.15">
      <c r="A83" s="435"/>
      <c r="B83" s="426"/>
      <c r="C83" s="38"/>
      <c r="D83" s="40"/>
      <c r="E83" s="454"/>
      <c r="F83" s="454"/>
      <c r="G83" s="548"/>
      <c r="H83" s="260"/>
      <c r="J83" s="260"/>
      <c r="K83" s="260"/>
    </row>
    <row r="84" spans="1:18" s="54" customFormat="1" ht="15.75" customHeight="1" x14ac:dyDescent="0.15">
      <c r="A84" s="435"/>
      <c r="B84" s="428" t="s">
        <v>131</v>
      </c>
      <c r="C84" s="38" t="s">
        <v>328</v>
      </c>
      <c r="D84" s="40"/>
      <c r="E84" s="454"/>
      <c r="F84" s="454"/>
      <c r="G84" s="548"/>
      <c r="H84" s="260"/>
      <c r="J84" s="260"/>
      <c r="K84" s="260"/>
    </row>
    <row r="85" spans="1:18" s="339" customFormat="1" ht="21.75" customHeight="1" x14ac:dyDescent="0.2">
      <c r="A85" s="436"/>
      <c r="B85" s="426" t="s">
        <v>302</v>
      </c>
      <c r="C85" s="51" t="s">
        <v>620</v>
      </c>
      <c r="D85" s="213" t="s">
        <v>214</v>
      </c>
      <c r="E85" s="291">
        <v>1000</v>
      </c>
      <c r="F85" s="291">
        <v>270</v>
      </c>
      <c r="G85" s="475">
        <f>SUM(E85:F85)</f>
        <v>1270</v>
      </c>
      <c r="H85" s="400"/>
      <c r="J85" s="400"/>
    </row>
    <row r="86" spans="1:18" s="54" customFormat="1" ht="21.75" customHeight="1" thickBot="1" x14ac:dyDescent="0.2">
      <c r="A86" s="435"/>
      <c r="B86" s="426" t="s">
        <v>310</v>
      </c>
      <c r="C86" s="51" t="s">
        <v>520</v>
      </c>
      <c r="D86" s="213" t="s">
        <v>214</v>
      </c>
      <c r="E86" s="291">
        <v>1520</v>
      </c>
      <c r="F86" s="291">
        <v>410</v>
      </c>
      <c r="G86" s="980">
        <f>SUM(E86:F86)</f>
        <v>1930</v>
      </c>
      <c r="H86" s="260"/>
      <c r="J86" s="260"/>
      <c r="R86" s="260"/>
    </row>
    <row r="87" spans="1:18" s="54" customFormat="1" ht="21.75" customHeight="1" thickBot="1" x14ac:dyDescent="0.2">
      <c r="A87" s="435"/>
      <c r="B87" s="434"/>
      <c r="C87" s="50" t="s">
        <v>329</v>
      </c>
      <c r="D87" s="41"/>
      <c r="E87" s="359">
        <f>SUM(E85:E86)</f>
        <v>2520</v>
      </c>
      <c r="F87" s="359">
        <f>SUM(F85:F86)</f>
        <v>680</v>
      </c>
      <c r="G87" s="1185">
        <f>SUM(G85:G86)</f>
        <v>3200</v>
      </c>
      <c r="H87" s="260"/>
      <c r="J87" s="260"/>
      <c r="K87" s="260"/>
    </row>
    <row r="88" spans="1:18" s="54" customFormat="1" ht="13.5" customHeight="1" x14ac:dyDescent="0.15">
      <c r="A88" s="435"/>
      <c r="B88" s="426"/>
      <c r="C88" s="38"/>
      <c r="D88" s="40"/>
      <c r="E88" s="454"/>
      <c r="F88" s="454"/>
      <c r="G88" s="548"/>
      <c r="H88" s="260"/>
      <c r="J88" s="260"/>
      <c r="K88" s="260"/>
    </row>
    <row r="89" spans="1:18" s="54" customFormat="1" ht="13.5" customHeight="1" x14ac:dyDescent="0.15">
      <c r="A89" s="435"/>
      <c r="B89" s="470" t="s">
        <v>330</v>
      </c>
      <c r="C89" s="42" t="s">
        <v>71</v>
      </c>
      <c r="D89" s="49"/>
      <c r="E89" s="454"/>
      <c r="F89" s="454"/>
      <c r="G89" s="548"/>
      <c r="H89" s="260"/>
      <c r="J89" s="260"/>
      <c r="K89" s="260"/>
    </row>
    <row r="90" spans="1:18" s="54" customFormat="1" ht="16.5" customHeight="1" x14ac:dyDescent="0.15">
      <c r="A90" s="435"/>
      <c r="B90" s="431" t="s">
        <v>302</v>
      </c>
      <c r="C90" s="471" t="s">
        <v>223</v>
      </c>
      <c r="D90" s="291" t="s">
        <v>216</v>
      </c>
      <c r="E90" s="291">
        <v>3937</v>
      </c>
      <c r="F90" s="291">
        <v>1063</v>
      </c>
      <c r="G90" s="475">
        <f>E90+F90</f>
        <v>5000</v>
      </c>
      <c r="H90" s="260"/>
      <c r="J90" s="260"/>
      <c r="K90" s="260"/>
    </row>
    <row r="91" spans="1:18" s="34" customFormat="1" ht="16.5" customHeight="1" thickBot="1" x14ac:dyDescent="0.25">
      <c r="A91" s="437"/>
      <c r="B91" s="431" t="s">
        <v>310</v>
      </c>
      <c r="C91" s="471" t="s">
        <v>1041</v>
      </c>
      <c r="D91" s="291" t="s">
        <v>216</v>
      </c>
      <c r="E91" s="291">
        <v>4000</v>
      </c>
      <c r="F91" s="291">
        <v>1080</v>
      </c>
      <c r="G91" s="475">
        <f>E91+F91</f>
        <v>5080</v>
      </c>
      <c r="H91" s="256"/>
      <c r="J91" s="256"/>
      <c r="K91" s="256"/>
    </row>
    <row r="92" spans="1:18" s="34" customFormat="1" ht="21.75" customHeight="1" thickBot="1" x14ac:dyDescent="0.25">
      <c r="A92" s="437"/>
      <c r="B92" s="472"/>
      <c r="C92" s="473" t="s">
        <v>70</v>
      </c>
      <c r="D92" s="474"/>
      <c r="E92" s="474">
        <f>SUM(E90:E91)</f>
        <v>7937</v>
      </c>
      <c r="F92" s="474">
        <f>SUM(F90:F91)</f>
        <v>2143</v>
      </c>
      <c r="G92" s="1186">
        <f>SUM(G90:G91)</f>
        <v>10080</v>
      </c>
      <c r="H92" s="256"/>
      <c r="J92" s="256"/>
      <c r="K92" s="256"/>
    </row>
    <row r="93" spans="1:18" s="34" customFormat="1" ht="13.5" customHeight="1" x14ac:dyDescent="0.2">
      <c r="A93" s="437"/>
      <c r="B93" s="455"/>
      <c r="C93" s="456"/>
      <c r="D93" s="458"/>
      <c r="E93" s="458"/>
      <c r="F93" s="458"/>
      <c r="G93" s="1187"/>
      <c r="H93" s="256"/>
      <c r="J93" s="256"/>
    </row>
    <row r="94" spans="1:18" s="54" customFormat="1" ht="26.25" customHeight="1" x14ac:dyDescent="0.2">
      <c r="A94" s="435"/>
      <c r="B94" s="431" t="s">
        <v>737</v>
      </c>
      <c r="C94" s="42" t="s">
        <v>502</v>
      </c>
      <c r="D94" s="49"/>
      <c r="E94" s="458"/>
      <c r="F94" s="458"/>
      <c r="G94" s="548"/>
      <c r="H94" s="260"/>
      <c r="J94" s="260"/>
    </row>
    <row r="95" spans="1:18" s="54" customFormat="1" ht="21.75" customHeight="1" x14ac:dyDescent="0.15">
      <c r="A95" s="435"/>
      <c r="B95" s="431" t="s">
        <v>302</v>
      </c>
      <c r="C95" s="471" t="s">
        <v>578</v>
      </c>
      <c r="D95" s="291" t="s">
        <v>214</v>
      </c>
      <c r="E95" s="291">
        <v>1024</v>
      </c>
      <c r="F95" s="291">
        <v>276</v>
      </c>
      <c r="G95" s="475">
        <f>SUM(E95:F95)</f>
        <v>1300</v>
      </c>
      <c r="H95" s="260"/>
    </row>
    <row r="96" spans="1:18" s="54" customFormat="1" ht="12" customHeight="1" thickBot="1" x14ac:dyDescent="0.25">
      <c r="A96" s="435"/>
      <c r="B96" s="431"/>
      <c r="C96" s="471"/>
      <c r="D96" s="66"/>
      <c r="E96" s="66"/>
      <c r="F96" s="66"/>
      <c r="G96" s="547"/>
      <c r="H96" s="260"/>
    </row>
    <row r="97" spans="1:13" s="54" customFormat="1" ht="21.75" customHeight="1" thickBot="1" x14ac:dyDescent="0.2">
      <c r="A97" s="435"/>
      <c r="B97" s="478"/>
      <c r="C97" s="479" t="s">
        <v>501</v>
      </c>
      <c r="D97" s="480"/>
      <c r="E97" s="474">
        <f>SUM(E95:E96)</f>
        <v>1024</v>
      </c>
      <c r="F97" s="474">
        <f>SUM(F95:F96)</f>
        <v>276</v>
      </c>
      <c r="G97" s="1186">
        <f>SUM(G95:G96)</f>
        <v>1300</v>
      </c>
      <c r="H97" s="260"/>
    </row>
    <row r="98" spans="1:13" s="54" customFormat="1" ht="13.5" customHeight="1" x14ac:dyDescent="0.15">
      <c r="A98" s="435"/>
      <c r="B98" s="452"/>
      <c r="C98" s="453"/>
      <c r="D98" s="454"/>
      <c r="E98" s="454"/>
      <c r="F98" s="454"/>
      <c r="G98" s="548"/>
      <c r="H98" s="260"/>
    </row>
    <row r="99" spans="1:13" s="54" customFormat="1" ht="13.5" customHeight="1" x14ac:dyDescent="0.15">
      <c r="A99" s="435"/>
      <c r="B99" s="470" t="s">
        <v>741</v>
      </c>
      <c r="C99" s="42" t="s">
        <v>482</v>
      </c>
      <c r="D99" s="49"/>
      <c r="E99" s="454"/>
      <c r="F99" s="454"/>
      <c r="G99" s="548"/>
      <c r="H99" s="260"/>
    </row>
    <row r="100" spans="1:13" s="339" customFormat="1" ht="21.75" customHeight="1" x14ac:dyDescent="0.2">
      <c r="A100" s="436"/>
      <c r="B100" s="431" t="s">
        <v>302</v>
      </c>
      <c r="C100" s="471" t="s">
        <v>578</v>
      </c>
      <c r="D100" s="291" t="s">
        <v>214</v>
      </c>
      <c r="E100" s="291">
        <v>3071</v>
      </c>
      <c r="F100" s="291">
        <v>829</v>
      </c>
      <c r="G100" s="475">
        <f>SUM(E100:F100)</f>
        <v>3900</v>
      </c>
      <c r="H100" s="400"/>
    </row>
    <row r="101" spans="1:13" s="339" customFormat="1" ht="12.75" customHeight="1" thickBot="1" x14ac:dyDescent="0.25">
      <c r="A101" s="436"/>
      <c r="B101" s="431"/>
      <c r="C101" s="471"/>
      <c r="D101" s="291"/>
      <c r="E101" s="291"/>
      <c r="F101" s="291"/>
      <c r="G101" s="475"/>
      <c r="H101" s="400"/>
    </row>
    <row r="102" spans="1:13" s="54" customFormat="1" ht="21.75" customHeight="1" thickBot="1" x14ac:dyDescent="0.2">
      <c r="A102" s="435"/>
      <c r="B102" s="478"/>
      <c r="C102" s="473" t="s">
        <v>16</v>
      </c>
      <c r="D102" s="474"/>
      <c r="E102" s="474">
        <f>SUM(E100:E101)</f>
        <v>3071</v>
      </c>
      <c r="F102" s="474">
        <f>SUM(F100:F101)</f>
        <v>829</v>
      </c>
      <c r="G102" s="1186">
        <f>SUM(G100:G101)</f>
        <v>3900</v>
      </c>
      <c r="H102" s="260"/>
    </row>
    <row r="103" spans="1:13" s="54" customFormat="1" ht="13.5" customHeight="1" x14ac:dyDescent="0.15">
      <c r="A103" s="435"/>
      <c r="B103" s="452"/>
      <c r="C103" s="453"/>
      <c r="D103" s="454"/>
      <c r="E103" s="454"/>
      <c r="F103" s="454"/>
      <c r="G103" s="548"/>
      <c r="H103" s="260"/>
      <c r="J103" s="260"/>
      <c r="K103" s="260"/>
    </row>
    <row r="104" spans="1:13" s="54" customFormat="1" ht="13.5" customHeight="1" x14ac:dyDescent="0.15">
      <c r="A104" s="435"/>
      <c r="B104" s="470" t="s">
        <v>742</v>
      </c>
      <c r="C104" s="42" t="s">
        <v>565</v>
      </c>
      <c r="D104" s="49"/>
      <c r="E104" s="454"/>
      <c r="F104" s="454"/>
      <c r="G104" s="548"/>
      <c r="H104" s="260"/>
      <c r="J104" s="260"/>
      <c r="K104" s="260"/>
    </row>
    <row r="105" spans="1:13" s="339" customFormat="1" ht="21.75" customHeight="1" x14ac:dyDescent="0.2">
      <c r="A105" s="436"/>
      <c r="B105" s="431" t="s">
        <v>302</v>
      </c>
      <c r="C105" s="471" t="s">
        <v>621</v>
      </c>
      <c r="D105" s="291" t="s">
        <v>214</v>
      </c>
      <c r="E105" s="291">
        <v>787</v>
      </c>
      <c r="F105" s="291">
        <v>213</v>
      </c>
      <c r="G105" s="475">
        <f>E105+F105</f>
        <v>1000</v>
      </c>
      <c r="H105" s="400"/>
      <c r="J105" s="400"/>
      <c r="K105" s="400"/>
    </row>
    <row r="106" spans="1:13" s="339" customFormat="1" ht="12" customHeight="1" thickBot="1" x14ac:dyDescent="0.25">
      <c r="A106" s="436"/>
      <c r="B106" s="476"/>
      <c r="C106" s="477"/>
      <c r="D106" s="404"/>
      <c r="E106" s="404"/>
      <c r="F106" s="404"/>
      <c r="G106" s="1188"/>
      <c r="H106" s="400"/>
      <c r="J106" s="400"/>
      <c r="K106" s="400"/>
    </row>
    <row r="107" spans="1:13" s="339" customFormat="1" ht="21.75" customHeight="1" thickBot="1" x14ac:dyDescent="0.25">
      <c r="A107" s="436"/>
      <c r="B107" s="478"/>
      <c r="C107" s="473" t="s">
        <v>137</v>
      </c>
      <c r="D107" s="474"/>
      <c r="E107" s="474">
        <f>SUM(E105:E105)</f>
        <v>787</v>
      </c>
      <c r="F107" s="474">
        <f>SUM(F105:F105)</f>
        <v>213</v>
      </c>
      <c r="G107" s="1186">
        <f>SUM(G105:G105)</f>
        <v>1000</v>
      </c>
      <c r="H107" s="400"/>
      <c r="J107" s="400"/>
      <c r="K107" s="400"/>
    </row>
    <row r="108" spans="1:13" s="54" customFormat="1" ht="13.5" customHeight="1" x14ac:dyDescent="0.2">
      <c r="A108" s="435"/>
      <c r="B108" s="455"/>
      <c r="C108" s="456"/>
      <c r="D108" s="458"/>
      <c r="E108" s="458"/>
      <c r="F108" s="458"/>
      <c r="G108" s="548"/>
      <c r="H108" s="260"/>
      <c r="J108" s="260"/>
      <c r="K108" s="260"/>
      <c r="M108" s="260"/>
    </row>
    <row r="109" spans="1:13" s="54" customFormat="1" ht="13.5" customHeight="1" x14ac:dyDescent="0.15">
      <c r="A109" s="435"/>
      <c r="B109" s="470" t="s">
        <v>743</v>
      </c>
      <c r="C109" s="42" t="s">
        <v>331</v>
      </c>
      <c r="D109" s="49"/>
      <c r="E109" s="49">
        <v>0</v>
      </c>
      <c r="F109" s="49">
        <v>0</v>
      </c>
      <c r="G109" s="405">
        <v>0</v>
      </c>
      <c r="H109" s="260"/>
      <c r="J109" s="260"/>
      <c r="K109" s="260"/>
    </row>
    <row r="110" spans="1:13" s="54" customFormat="1" ht="11.25" customHeight="1" thickBot="1" x14ac:dyDescent="0.25">
      <c r="A110" s="435"/>
      <c r="B110" s="459"/>
      <c r="C110" s="471"/>
      <c r="D110" s="66"/>
      <c r="E110" s="66"/>
      <c r="F110" s="66"/>
      <c r="G110" s="405"/>
      <c r="H110" s="260"/>
      <c r="J110" s="260"/>
      <c r="K110" s="260"/>
    </row>
    <row r="111" spans="1:13" s="54" customFormat="1" ht="21.75" customHeight="1" thickBot="1" x14ac:dyDescent="0.25">
      <c r="A111" s="435"/>
      <c r="B111" s="457"/>
      <c r="C111" s="481" t="s">
        <v>332</v>
      </c>
      <c r="D111" s="482"/>
      <c r="E111" s="298">
        <f>E109</f>
        <v>0</v>
      </c>
      <c r="F111" s="298">
        <f t="shared" ref="F111:G111" si="7">F109</f>
        <v>0</v>
      </c>
      <c r="G111" s="1181">
        <f t="shared" si="7"/>
        <v>0</v>
      </c>
      <c r="H111" s="260"/>
      <c r="J111" s="260"/>
      <c r="K111" s="260"/>
    </row>
    <row r="112" spans="1:13" s="34" customFormat="1" ht="13.5" customHeight="1" thickBot="1" x14ac:dyDescent="0.25">
      <c r="A112" s="437"/>
      <c r="B112" s="455"/>
      <c r="C112" s="456"/>
      <c r="D112" s="458"/>
      <c r="E112" s="458"/>
      <c r="F112" s="458"/>
      <c r="G112" s="548"/>
      <c r="H112" s="256"/>
      <c r="J112" s="256"/>
      <c r="K112" s="256"/>
    </row>
    <row r="113" spans="1:11" s="54" customFormat="1" ht="20.25" customHeight="1" thickBot="1" x14ac:dyDescent="0.2">
      <c r="A113" s="435"/>
      <c r="B113" s="472"/>
      <c r="C113" s="481" t="s">
        <v>333</v>
      </c>
      <c r="D113" s="359"/>
      <c r="E113" s="359">
        <f>E15+E21+E37+E47+E52+E59+E64+E73+E78+E87+E92+E97+E102+E111+E107</f>
        <v>1114875</v>
      </c>
      <c r="F113" s="359">
        <f>F15+F21+F37+F47+F52+F59+F64+F73+F78+F87+F92+F97+F102+F111+F107</f>
        <v>162299</v>
      </c>
      <c r="G113" s="1185">
        <f>G15+G21+G37+G47+G52+G59+G64+G73+G78+G87+G92+G97+G102+G111+G107</f>
        <v>1277174</v>
      </c>
      <c r="H113" s="260"/>
      <c r="J113" s="260"/>
      <c r="K113" s="260"/>
    </row>
    <row r="116" spans="1:11" ht="14.1" customHeight="1" x14ac:dyDescent="0.2">
      <c r="F116" s="55"/>
      <c r="G116" s="56"/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C3:G3"/>
    <mergeCell ref="E7:G7"/>
    <mergeCell ref="F8:F9"/>
    <mergeCell ref="G8:G9"/>
    <mergeCell ref="E8:E9"/>
  </mergeCells>
  <phoneticPr fontId="33" type="noConversion"/>
  <printOptions horizontalCentered="1"/>
  <pageMargins left="0" right="0" top="0.39370078740157483" bottom="0.39370078740157483" header="0.51181102362204722" footer="0.51181102362204722"/>
  <pageSetup paperSize="9" scale="9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25</vt:i4>
      </vt:variant>
      <vt:variant>
        <vt:lpstr>Névvel ellátott tartományok</vt:lpstr>
      </vt:variant>
      <vt:variant>
        <vt:i4>7</vt:i4>
      </vt:variant>
    </vt:vector>
  </HeadingPairs>
  <TitlesOfParts>
    <vt:vector size="32" baseType="lpstr">
      <vt:lpstr>Össz.önkor.mérleg.</vt:lpstr>
      <vt:lpstr>működ. mérleg </vt:lpstr>
      <vt:lpstr>felhalm. mérleg</vt:lpstr>
      <vt:lpstr>2023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püm.Brunszvik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mc.pe.átad!Nyomtatási_cím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2023-01-30T21:59:56Z</cp:lastPrinted>
  <dcterms:created xsi:type="dcterms:W3CDTF">2013-12-16T15:47:29Z</dcterms:created>
  <dcterms:modified xsi:type="dcterms:W3CDTF">2023-02-03T07:43:02Z</dcterms:modified>
</cp:coreProperties>
</file>